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lHzcqaud87anHqVx/jzO+AwWKYq8zCfPP8LRcznKSAfYpkIqWk9sVt3tPqwn85WEfmnPXwLnnpa6/eduOVlFNA==" workbookSaltValue="i5hpLsNVGNov/kwRQBpNpQ==" workbookSpinCount="100000" lockStructure="1"/>
  <bookViews>
    <workbookView windowWidth="23325" windowHeight="9840" activeTab="2"/>
  </bookViews>
  <sheets>
    <sheet name="工程量清单说明" sheetId="3" r:id="rId1"/>
    <sheet name="投标报价汇总表" sheetId="2" r:id="rId2"/>
    <sheet name="工程量清单" sheetId="1" r:id="rId3"/>
  </sheets>
  <calcPr calcId="144525"/>
</workbook>
</file>

<file path=xl/sharedStrings.xml><?xml version="1.0" encoding="utf-8"?>
<sst xmlns="http://schemas.openxmlformats.org/spreadsheetml/2006/main" count="299" uniqueCount="170">
  <si>
    <t>1. 工程量清单说明</t>
  </si>
  <si>
    <t>1.1  本工程量清单是根据询比采购文件中包括的、有合同约束力的图纸以及有关工程量清单的国家标准、行业标准、合同条款中约定的工程量计算规则编制的。约定计量规则中没有的子目，其工程量按照有合同约束力的图纸所标示尺寸的理论净量计算。计量采用中华人民共和国法定计量单位。</t>
  </si>
  <si>
    <t>1.2 本工程量清单应与询比采购文件中的响应人须知、通用合同条款、专用合同条款、技术规范及图纸等一起阅读和理解。</t>
  </si>
  <si>
    <t>1.3 本工程量清单中所列工程数量是估算的或设计的预计数量，仅作为响应报价的共同基础，不能作为最终结算与支付的依据。实际支付应按实际完成的合格的工程量，由响应人按技术规范规定的计量方法，以监理人认可的尺寸、断面计量，按本工程量清单的单价和总额价计算支付金额；或者，根据具体情况，按合同条款第15.4款的规定，由监理人确定的单价或总额价计算支付额。</t>
  </si>
  <si>
    <t>1.4 对作业和材料的一般说明或规定，未重复写入工程量清单内，在给工程量清单各子目标价前，应参阅第八章的有关内容。</t>
  </si>
  <si>
    <t>1.5 工程量清单中所列工程量的变动，丝毫不会降低或影响合同条款的效力，也不免除承包人按规定的标准进行施工和修复缺陷的责任。</t>
  </si>
  <si>
    <t>1.6 图纸中所列的工程数量表及数量汇总表仅是提供资料，不是工程量清单的外延。当图纸与工程量清单所列数量不一致时，以工程量清单所列数量作为报价的依据。</t>
  </si>
  <si>
    <t>2. 响应报价说明</t>
  </si>
  <si>
    <t>2.1 采购人将提供固化的工程量清单，响应人仅需在清单汇总表中合计栏填报响应总价（整数），即可完成响应工程量清单的编制，确定响应单价，并打印出响应工程量清单，编入响应文件。</t>
  </si>
  <si>
    <t>2.2 除非合同另有规定，工程量清单中有标价的单价和总额价均已包括了为实施和完成合同工程所需的劳务、材料、机械、质检（自检）、安装、缺陷修复、管理、保险、规费、措施项目费用、税费、利润、通行费、建筑垃圾清运及其他项目费用等费用，以及合同明示或暗示的所有责任、义务和一般风险。</t>
  </si>
  <si>
    <t>2.3 工程量清单中响应人没有填入单价或价格的子目，其费用视为已分摊在工程量清单中其他相关子目的单价或价格之中。承包人必须按监理人指示完成工程量清单中未填入单价或价格的子目，但不能得到结算与支付。</t>
  </si>
  <si>
    <t>2.4 符合合同条款规定的全部费用应认为已被计入有标价的工程量清单所列各子目之中，未列子目不予计量的工作，其费用应视为已分摊在本合同工程的有关子目的单价或总额价之中。</t>
  </si>
  <si>
    <t>2.5 响应人在响应报价时，应按采购人公布的最高响应限价第100章至第700章部分合计金额的3%以“不可预见费”的名称列入响应报价汇总表中。在该项工作内容发生并经监理人审核后，按专用合同条款、专用技术规范和工程量清单计量规则的有关规定计量与支付。</t>
  </si>
  <si>
    <t>2.6 响应人在响应报价时，对列入工程量清单100章的安全生产费支付子目的报价等于批复建安费总和的2%。</t>
  </si>
  <si>
    <t>2.7响应人用于本合同工程的各类装备的提供、运输、维护、拆卸、拼装等支付的费用，已包括在工程量清单的单价与总额价之中。</t>
  </si>
  <si>
    <t>2.8工程量清单中各项金额均以人民币（元）结算。</t>
  </si>
  <si>
    <t>2.9在工程量清单中标明的不可预见费，除合同另有规定外，应由监理人按合同条款第15.6条的规定，结合工程具体情况，报经发包人批准后指令全部或部分地使用，或者根本不予动用。</t>
  </si>
  <si>
    <t>3. 计日工说明</t>
  </si>
  <si>
    <t>本项目不使用计日工。</t>
  </si>
  <si>
    <t>4. 其他说明</t>
  </si>
  <si>
    <t>4.1工程量清单采用固化清单，与询比采购公告一同在《江西省交通投资集团南昌南管理中心》(http://www.jxgsdgzx.com)网站上发布。</t>
  </si>
  <si>
    <t>南昌南管理中心苗圃基地建设工程施工投标报价汇总表</t>
  </si>
  <si>
    <t>标段：SF</t>
  </si>
  <si>
    <t>序号</t>
  </si>
  <si>
    <t>章次</t>
  </si>
  <si>
    <t>科目名称</t>
  </si>
  <si>
    <t>最高响应限制价（元）</t>
  </si>
  <si>
    <t>响应报价(元)</t>
  </si>
  <si>
    <t>备注</t>
  </si>
  <si>
    <t>总则</t>
  </si>
  <si>
    <t>固定费用</t>
  </si>
  <si>
    <t>绿化及环境保护设施</t>
  </si>
  <si>
    <t>第100章至第700章合计</t>
  </si>
  <si>
    <t>不可预见费</t>
  </si>
  <si>
    <t>合计（5=3+4）</t>
  </si>
  <si>
    <t>响应报价</t>
  </si>
  <si>
    <t>南昌南管理中心苗圃基地建设工程施工工程量清单</t>
  </si>
  <si>
    <t>子目号</t>
  </si>
  <si>
    <t>细目名称</t>
  </si>
  <si>
    <t>计量规则</t>
  </si>
  <si>
    <t>项目内容</t>
  </si>
  <si>
    <t>单位</t>
  </si>
  <si>
    <t>数量</t>
  </si>
  <si>
    <t>上限价综合价（元）</t>
  </si>
  <si>
    <t>响应综合价（元）</t>
  </si>
  <si>
    <t>单价</t>
  </si>
  <si>
    <t>合价</t>
  </si>
  <si>
    <t>第100章 总则</t>
  </si>
  <si>
    <t>工程管理</t>
  </si>
  <si>
    <t>102-3</t>
  </si>
  <si>
    <t>安全生产费</t>
  </si>
  <si>
    <t>按相关规定和要求</t>
  </si>
  <si>
    <t>按照询比采购文件及合同条款规定落实安全生产</t>
  </si>
  <si>
    <t>项</t>
  </si>
  <si>
    <t>第100章小计（元）</t>
  </si>
  <si>
    <t>第700章 绿化及环境保护设施</t>
  </si>
  <si>
    <t>铺设表土</t>
  </si>
  <si>
    <t>702-1</t>
  </si>
  <si>
    <t xml:space="preserve">清表、整理绿化用地 </t>
  </si>
  <si>
    <t>依据图纸所示，以m2为单位计量</t>
  </si>
  <si>
    <t>1、场地清理、整平、装卸；2、场内废料运送至制定地点</t>
  </si>
  <si>
    <r>
      <rPr>
        <sz val="9"/>
        <color theme="1"/>
        <rFont val="宋体"/>
        <charset val="134"/>
      </rPr>
      <t>m</t>
    </r>
    <r>
      <rPr>
        <vertAlign val="superscript"/>
        <sz val="9"/>
        <color theme="1"/>
        <rFont val="宋体"/>
        <charset val="134"/>
      </rPr>
      <t>2</t>
    </r>
  </si>
  <si>
    <t>含清运</t>
  </si>
  <si>
    <t>702-2</t>
  </si>
  <si>
    <t xml:space="preserve">换填种植土 </t>
  </si>
  <si>
    <t>依据图纸所示，以m3为单位计量</t>
  </si>
  <si>
    <t>1、取土及运到施工区；2、施工现场内推运、铺填、找平、放坡等全部工程内容。</t>
  </si>
  <si>
    <r>
      <rPr>
        <sz val="9"/>
        <color theme="1"/>
        <rFont val="宋体"/>
        <charset val="134"/>
      </rPr>
      <t>m</t>
    </r>
    <r>
      <rPr>
        <vertAlign val="superscript"/>
        <sz val="9"/>
        <color theme="1"/>
        <rFont val="宋体"/>
        <charset val="134"/>
      </rPr>
      <t>3</t>
    </r>
  </si>
  <si>
    <t>撒播草种和铺植草皮</t>
  </si>
  <si>
    <t>703-1</t>
  </si>
  <si>
    <t>草坪</t>
  </si>
  <si>
    <t>1、修正边坡；2、铺设草皮；3、洒水；4、养护。</t>
  </si>
  <si>
    <t>台湾青，满铺</t>
  </si>
  <si>
    <t>703-2</t>
  </si>
  <si>
    <t>草籽撒播</t>
  </si>
  <si>
    <t>1、施肥；2、浇水；3、成活期养护。</t>
  </si>
  <si>
    <t>狗牙根混播波斯菊</t>
  </si>
  <si>
    <t>种植乔木、灌木和攀绿植物</t>
  </si>
  <si>
    <t>704-1-a</t>
  </si>
  <si>
    <r>
      <rPr>
        <sz val="9"/>
        <rFont val="宋体"/>
        <charset val="134"/>
      </rPr>
      <t>榉树（Ф12，</t>
    </r>
    <r>
      <rPr>
        <sz val="9"/>
        <rFont val="Calibri"/>
        <charset val="134"/>
      </rPr>
      <t>H600,P500)</t>
    </r>
  </si>
  <si>
    <t>依据图纸所示，以株为单位计量</t>
  </si>
  <si>
    <t>1、挖树穴；2、施肥；3、栽植、立支架、浇水、覆土；4、清理、成活期养护。</t>
  </si>
  <si>
    <t>株</t>
  </si>
  <si>
    <t>全冠、三级以上分枝、树形优美、开展、枝叶茂盛</t>
  </si>
  <si>
    <t>704-1-b</t>
  </si>
  <si>
    <t>乌桕（Ф13-15，H700,P550)</t>
  </si>
  <si>
    <t>704-1-c</t>
  </si>
  <si>
    <t>香樟（Ф13-15，H550,P400)</t>
  </si>
  <si>
    <t>704-1-d</t>
  </si>
  <si>
    <t>黄山栾树（Ф12-13，H650,P450)</t>
  </si>
  <si>
    <t>704-1-e</t>
  </si>
  <si>
    <t>丛生香泡（3杆以上，6-8/杆)</t>
  </si>
  <si>
    <t>全冠、树形优美</t>
  </si>
  <si>
    <t>704-1-f</t>
  </si>
  <si>
    <t>胡柚（H280,P200-250)</t>
  </si>
  <si>
    <t>704-1-g</t>
  </si>
  <si>
    <t>紫玉兰（Ф8，H300,180)</t>
  </si>
  <si>
    <t>704-1-h</t>
  </si>
  <si>
    <t>金桂（H350,P280-300)</t>
  </si>
  <si>
    <t>704-1-i</t>
  </si>
  <si>
    <t>红枫（D8-9，H350,P350)</t>
  </si>
  <si>
    <t>704-1-j</t>
  </si>
  <si>
    <t>丛生紫薇（每株D：3（5株/丛)</t>
  </si>
  <si>
    <t>704-1-k</t>
  </si>
  <si>
    <t>腊梅（H200,P150)</t>
  </si>
  <si>
    <t>704-1-l</t>
  </si>
  <si>
    <t>垂丝海棠（Ф8，H250,P200)</t>
  </si>
  <si>
    <t>704-1-m</t>
  </si>
  <si>
    <t>茶花（D7-8)</t>
  </si>
  <si>
    <t>704-2-a</t>
  </si>
  <si>
    <t>红叶石楠球A(H150,P180)</t>
  </si>
  <si>
    <t>精品球、饱满、不脱脚</t>
  </si>
  <si>
    <t>704-2-b</t>
  </si>
  <si>
    <t>红叶石楠球B(H130,P150)</t>
  </si>
  <si>
    <t>704-2-c</t>
  </si>
  <si>
    <t>海桐球（H130,P150)</t>
  </si>
  <si>
    <t>704-2-d</t>
  </si>
  <si>
    <t>金森女贞球（H130,P150)</t>
  </si>
  <si>
    <t>704-2-e</t>
  </si>
  <si>
    <t>银姬小腊球（H130,P160)</t>
  </si>
  <si>
    <t>704-2-f</t>
  </si>
  <si>
    <t>大叶黄杨球A（H150,P180)</t>
  </si>
  <si>
    <t>704-2-g</t>
  </si>
  <si>
    <t>大叶黄杨球B（H130,P150)</t>
  </si>
  <si>
    <t>704-2-h</t>
  </si>
  <si>
    <t>大叶黄杨球C（H100,P120)</t>
  </si>
  <si>
    <t>704-2-i</t>
  </si>
  <si>
    <t>龟甲冬青（H25,P20)</t>
  </si>
  <si>
    <r>
      <rPr>
        <sz val="9"/>
        <color theme="1"/>
        <rFont val="宋体"/>
        <charset val="134"/>
      </rPr>
      <t>49株/m</t>
    </r>
    <r>
      <rPr>
        <vertAlign val="superscript"/>
        <sz val="9"/>
        <color theme="1"/>
        <rFont val="宋体"/>
        <charset val="134"/>
      </rPr>
      <t xml:space="preserve">2 </t>
    </r>
    <r>
      <rPr>
        <sz val="9"/>
        <color theme="1"/>
        <rFont val="宋体"/>
        <charset val="134"/>
      </rPr>
      <t>、杯苗、不脱脚、丰满</t>
    </r>
  </si>
  <si>
    <t>704-2-j</t>
  </si>
  <si>
    <t>美人蕉（H40,P30)</t>
  </si>
  <si>
    <r>
      <rPr>
        <sz val="9"/>
        <color theme="1"/>
        <rFont val="宋体"/>
        <charset val="134"/>
      </rPr>
      <t>36株/m</t>
    </r>
    <r>
      <rPr>
        <vertAlign val="superscript"/>
        <sz val="9"/>
        <color theme="1"/>
        <rFont val="宋体"/>
        <charset val="134"/>
      </rPr>
      <t xml:space="preserve">2 </t>
    </r>
    <r>
      <rPr>
        <sz val="9"/>
        <color theme="1"/>
        <rFont val="宋体"/>
        <charset val="134"/>
      </rPr>
      <t>、杯苗、不脱脚、丰满</t>
    </r>
  </si>
  <si>
    <t>704-2-k</t>
  </si>
  <si>
    <t>鸢尾（H30,P25)</t>
  </si>
  <si>
    <t>704-2-l</t>
  </si>
  <si>
    <t>大叶栀子（H40,P30)</t>
  </si>
  <si>
    <t>704-2-m</t>
  </si>
  <si>
    <t>大叶黄杨（H40,P30)</t>
  </si>
  <si>
    <t>704-2-n</t>
  </si>
  <si>
    <t>金森女贞（H40,P30)</t>
  </si>
  <si>
    <t>704-2-o</t>
  </si>
  <si>
    <t>紫茉莉（H30,P25)</t>
  </si>
  <si>
    <t>704-2-p</t>
  </si>
  <si>
    <t>红花继木（H35,P30)</t>
  </si>
  <si>
    <r>
      <rPr>
        <sz val="9"/>
        <rFont val="宋体"/>
        <charset val="134"/>
      </rPr>
      <t>49株/m</t>
    </r>
    <r>
      <rPr>
        <vertAlign val="superscript"/>
        <sz val="9"/>
        <rFont val="宋体"/>
        <charset val="134"/>
      </rPr>
      <t xml:space="preserve">2 </t>
    </r>
    <r>
      <rPr>
        <sz val="9"/>
        <rFont val="宋体"/>
        <charset val="134"/>
      </rPr>
      <t>、杯苗、不脱脚、丰满</t>
    </r>
  </si>
  <si>
    <t>704-2-q</t>
  </si>
  <si>
    <t>三角梅</t>
  </si>
  <si>
    <t>36株/m2 、杯苗、不脱脚、丰满</t>
  </si>
  <si>
    <t>704-3</t>
  </si>
  <si>
    <t>乔木移植（Ф6-10）</t>
  </si>
  <si>
    <t>1、起苗、挖树穴；2、施肥；3、栽植、立支架、浇水、覆土；4、清理、成活期养护。</t>
  </si>
  <si>
    <t>就地移植</t>
  </si>
  <si>
    <t>庭院建设</t>
  </si>
  <si>
    <t>705-1</t>
  </si>
  <si>
    <t>园路</t>
  </si>
  <si>
    <t>1、路床整理、2、垫层铺筑；3、路面铺筑、养护。</t>
  </si>
  <si>
    <t>详见施工图</t>
  </si>
  <si>
    <t>705-2</t>
  </si>
  <si>
    <t xml:space="preserve"> 砾石</t>
  </si>
  <si>
    <t>1、场地清理、开挖、整平；2、废料清理、装卸、运输指定堆放点；3、地面夯实；4、铺设。</t>
  </si>
  <si>
    <t>705-3</t>
  </si>
  <si>
    <t>旗台</t>
  </si>
  <si>
    <t>依据图纸所示，以座为单位计量</t>
  </si>
  <si>
    <t>1、定位、开挖基础；2、模板制作、安装、拆除；3、预制件预制、钢筋绑扎、浇灌混凝土；4、安装旗杆、试用；5、砖体安装、养生。</t>
  </si>
  <si>
    <t>座</t>
  </si>
  <si>
    <t>705-4</t>
  </si>
  <si>
    <t>绿化供水管</t>
  </si>
  <si>
    <t>依据图纸所示，以项为单位计量</t>
  </si>
  <si>
    <t>1、定线；2、开挖基坑、管槽；3、管道安装、试压；4、回填、试喷</t>
  </si>
  <si>
    <t>第700章小计 （元）</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</si>
</sst>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 numFmtId="178" formatCode="0;[Red]0"/>
    <numFmt numFmtId="179" formatCode="0.000%"/>
    <numFmt numFmtId="180" formatCode="0_ "/>
    <numFmt numFmtId="181" formatCode="0_ ;[Red]\-0\ "/>
  </numFmts>
  <fonts count="40">
    <font>
      <sz val="11"/>
      <color theme="1"/>
      <name val="宋体"/>
      <charset val="134"/>
      <scheme val="minor"/>
    </font>
    <font>
      <b/>
      <sz val="16"/>
      <color theme="1"/>
      <name val="宋体"/>
      <charset val="134"/>
      <scheme val="minor"/>
    </font>
    <font>
      <b/>
      <sz val="10"/>
      <name val="宋体"/>
      <charset val="134"/>
    </font>
    <font>
      <b/>
      <sz val="11"/>
      <color theme="1"/>
      <name val="宋体"/>
      <charset val="134"/>
      <scheme val="minor"/>
    </font>
    <font>
      <b/>
      <sz val="9"/>
      <color theme="1"/>
      <name val="宋体"/>
      <charset val="134"/>
      <scheme val="minor"/>
    </font>
    <font>
      <sz val="9"/>
      <color theme="1"/>
      <name val="宋体"/>
      <charset val="134"/>
      <scheme val="minor"/>
    </font>
    <font>
      <b/>
      <sz val="9"/>
      <color rgb="FF000000"/>
      <name val="宋体"/>
      <charset val="134"/>
    </font>
    <font>
      <sz val="9"/>
      <color theme="1"/>
      <name val="宋体"/>
      <charset val="134"/>
    </font>
    <font>
      <sz val="9"/>
      <color rgb="FF000000"/>
      <name val="宋体"/>
      <charset val="134"/>
    </font>
    <font>
      <sz val="9"/>
      <name val="宋体"/>
      <charset val="134"/>
    </font>
    <font>
      <sz val="9"/>
      <color rgb="FFFF0000"/>
      <name val="宋体"/>
      <charset val="134"/>
    </font>
    <font>
      <b/>
      <sz val="10"/>
      <color theme="1"/>
      <name val="宋体"/>
      <charset val="134"/>
      <scheme val="minor"/>
    </font>
    <font>
      <b/>
      <sz val="9"/>
      <name val="宋体"/>
      <charset val="134"/>
    </font>
    <font>
      <sz val="14"/>
      <color theme="1"/>
      <name val="黑体"/>
      <charset val="134"/>
    </font>
    <font>
      <sz val="12"/>
      <color theme="1"/>
      <name val="宋体"/>
      <charset val="134"/>
      <scheme val="minor"/>
    </font>
    <font>
      <b/>
      <sz val="12"/>
      <color theme="1"/>
      <name val="宋体"/>
      <charset val="134"/>
      <scheme val="minor"/>
    </font>
    <font>
      <b/>
      <sz val="12"/>
      <name val="宋体"/>
      <charset val="134"/>
    </font>
    <font>
      <sz val="10.5"/>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9"/>
      <color theme="1"/>
      <name val="宋体"/>
      <charset val="134"/>
    </font>
    <font>
      <sz val="9"/>
      <name val="Calibri"/>
      <charset val="134"/>
    </font>
    <font>
      <vertAlign val="superscript"/>
      <sz val="9"/>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9"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1" fillId="10" borderId="0" applyNumberFormat="0" applyBorder="0" applyAlignment="0" applyProtection="0">
      <alignment vertical="center"/>
    </xf>
    <xf numFmtId="0" fontId="24" fillId="0" borderId="11" applyNumberFormat="0" applyFill="0" applyAlignment="0" applyProtection="0">
      <alignment vertical="center"/>
    </xf>
    <xf numFmtId="0" fontId="21" fillId="11" borderId="0" applyNumberFormat="0" applyBorder="0" applyAlignment="0" applyProtection="0">
      <alignment vertical="center"/>
    </xf>
    <xf numFmtId="0" fontId="30" fillId="12" borderId="12" applyNumberFormat="0" applyAlignment="0" applyProtection="0">
      <alignment vertical="center"/>
    </xf>
    <xf numFmtId="0" fontId="31" fillId="12" borderId="8" applyNumberFormat="0" applyAlignment="0" applyProtection="0">
      <alignment vertical="center"/>
    </xf>
    <xf numFmtId="0" fontId="32" fillId="13" borderId="13"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0" fillId="0" borderId="0">
      <alignment vertical="center"/>
    </xf>
    <xf numFmtId="0" fontId="0" fillId="0" borderId="0">
      <alignment vertical="center"/>
    </xf>
  </cellStyleXfs>
  <cellXfs count="77">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0" fillId="0" borderId="5" xfId="0" applyBorder="1">
      <alignment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0"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xf>
    <xf numFmtId="0" fontId="6"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0" fillId="0" borderId="5" xfId="0" applyBorder="1" applyAlignment="1">
      <alignment horizontal="center" vertical="center"/>
    </xf>
    <xf numFmtId="0" fontId="8" fillId="2" borderId="5" xfId="0" applyFont="1" applyFill="1" applyBorder="1" applyAlignment="1">
      <alignment horizontal="center" vertical="center" wrapText="1"/>
    </xf>
    <xf numFmtId="0" fontId="9" fillId="0" borderId="5" xfId="49" applyFont="1" applyBorder="1" applyAlignment="1">
      <alignment horizontal="center" vertical="center" wrapText="1"/>
    </xf>
    <xf numFmtId="0" fontId="10"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2" borderId="5" xfId="0" applyFont="1" applyFill="1" applyBorder="1" applyAlignment="1">
      <alignment horizontal="center" vertical="center" wrapText="1"/>
    </xf>
    <xf numFmtId="0" fontId="7" fillId="0" borderId="5" xfId="50" applyFont="1" applyBorder="1" applyAlignment="1">
      <alignment horizontal="center" vertical="center" wrapText="1"/>
    </xf>
    <xf numFmtId="0" fontId="8" fillId="2" borderId="5" xfId="49" applyFont="1" applyFill="1" applyBorder="1" applyAlignment="1">
      <alignment horizontal="center" vertical="center" wrapText="1"/>
    </xf>
    <xf numFmtId="0" fontId="7" fillId="0" borderId="5" xfId="49" applyFont="1" applyBorder="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1" fillId="0" borderId="0" xfId="0" applyFont="1">
      <alignment vertical="center"/>
    </xf>
    <xf numFmtId="0" fontId="2" fillId="0" borderId="6" xfId="0" applyFont="1" applyBorder="1" applyAlignment="1">
      <alignment horizontal="center" vertical="center"/>
    </xf>
    <xf numFmtId="176" fontId="11" fillId="0" borderId="2" xfId="0" applyNumberFormat="1" applyFont="1" applyBorder="1" applyAlignment="1">
      <alignment horizontal="center" vertical="center" wrapText="1"/>
    </xf>
    <xf numFmtId="178" fontId="11" fillId="0" borderId="6" xfId="0" applyNumberFormat="1" applyFont="1" applyBorder="1" applyAlignment="1">
      <alignment horizontal="center" vertical="center" wrapText="1"/>
    </xf>
    <xf numFmtId="179" fontId="2" fillId="0" borderId="5" xfId="0" applyNumberFormat="1" applyFont="1" applyBorder="1" applyAlignment="1">
      <alignment horizontal="center" vertical="center"/>
    </xf>
    <xf numFmtId="180" fontId="2" fillId="0" borderId="1" xfId="0" applyNumberFormat="1" applyFont="1" applyBorder="1" applyAlignment="1">
      <alignment horizontal="center" vertical="center"/>
    </xf>
    <xf numFmtId="176" fontId="11" fillId="0" borderId="1" xfId="0" applyNumberFormat="1" applyFont="1" applyBorder="1" applyAlignment="1">
      <alignment horizontal="center" vertical="center"/>
    </xf>
    <xf numFmtId="178" fontId="11" fillId="0" borderId="1" xfId="0" applyNumberFormat="1" applyFont="1" applyBorder="1" applyAlignment="1">
      <alignment horizontal="center" vertical="center"/>
    </xf>
    <xf numFmtId="179" fontId="2" fillId="0" borderId="1" xfId="0" applyNumberFormat="1" applyFont="1" applyBorder="1" applyAlignment="1">
      <alignment horizontal="center" vertical="center"/>
    </xf>
    <xf numFmtId="180" fontId="4" fillId="0" borderId="5"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179" fontId="12" fillId="0" borderId="5" xfId="0" applyNumberFormat="1" applyFont="1" applyBorder="1" applyAlignment="1">
      <alignment horizontal="center" vertical="center"/>
    </xf>
    <xf numFmtId="180" fontId="5" fillId="0" borderId="5" xfId="0" applyNumberFormat="1" applyFont="1" applyBorder="1" applyAlignment="1">
      <alignment horizontal="center" vertical="center" wrapText="1"/>
    </xf>
    <xf numFmtId="180" fontId="4" fillId="0" borderId="5"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5" fillId="0" borderId="5" xfId="0" applyFont="1" applyBorder="1">
      <alignment vertical="center"/>
    </xf>
    <xf numFmtId="0" fontId="5" fillId="0" borderId="5" xfId="0" applyFont="1" applyBorder="1" applyAlignment="1">
      <alignment vertical="center" wrapText="1"/>
    </xf>
    <xf numFmtId="0" fontId="0" fillId="0" borderId="0" xfId="0" applyAlignment="1">
      <alignment vertical="center" wrapText="1"/>
    </xf>
    <xf numFmtId="0" fontId="7" fillId="2" borderId="5" xfId="49" applyFont="1" applyFill="1" applyBorder="1" applyAlignment="1">
      <alignment horizontal="center" vertical="center" wrapText="1"/>
    </xf>
    <xf numFmtId="177" fontId="0" fillId="0" borderId="5" xfId="0" applyNumberFormat="1" applyBorder="1" applyAlignment="1">
      <alignment horizontal="center" vertical="center"/>
    </xf>
    <xf numFmtId="180" fontId="3" fillId="0" borderId="5" xfId="0" applyNumberFormat="1" applyFont="1" applyBorder="1" applyAlignment="1">
      <alignment horizontal="center" vertical="center" wrapText="1"/>
    </xf>
    <xf numFmtId="180" fontId="5" fillId="0" borderId="0" xfId="0" applyNumberFormat="1" applyFont="1" applyAlignment="1">
      <alignment horizontal="center" vertical="center" wrapText="1"/>
    </xf>
    <xf numFmtId="177" fontId="5" fillId="0" borderId="0" xfId="0" applyNumberFormat="1" applyFont="1" applyAlignment="1">
      <alignment horizontal="center" vertical="center" wrapText="1"/>
    </xf>
    <xf numFmtId="0" fontId="7" fillId="0" borderId="0" xfId="0" applyFont="1" applyAlignment="1">
      <alignment horizontal="center" vertical="center" wrapText="1"/>
    </xf>
    <xf numFmtId="180" fontId="3" fillId="0" borderId="0" xfId="0" applyNumberFormat="1"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178" fontId="13" fillId="0" borderId="0" xfId="0" applyNumberFormat="1" applyFont="1" applyAlignment="1">
      <alignment horizontal="center" vertical="center"/>
    </xf>
    <xf numFmtId="0" fontId="14" fillId="0" borderId="0" xfId="0" applyFont="1">
      <alignment vertical="center"/>
    </xf>
    <xf numFmtId="178" fontId="14" fillId="0" borderId="0" xfId="0" applyNumberFormat="1" applyFont="1">
      <alignment vertical="center"/>
    </xf>
    <xf numFmtId="0" fontId="14" fillId="0" borderId="5" xfId="0" applyFont="1" applyBorder="1" applyAlignment="1">
      <alignment horizontal="center" vertical="center" wrapText="1"/>
    </xf>
    <xf numFmtId="178" fontId="14" fillId="0" borderId="5" xfId="0" applyNumberFormat="1" applyFont="1" applyBorder="1" applyAlignment="1">
      <alignment horizontal="center" vertical="center" wrapText="1"/>
    </xf>
    <xf numFmtId="0" fontId="14" fillId="0" borderId="6" xfId="0" applyFont="1" applyBorder="1" applyAlignment="1">
      <alignment horizontal="center" vertical="center" wrapText="1"/>
    </xf>
    <xf numFmtId="181" fontId="14" fillId="0" borderId="5"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178" fontId="15" fillId="0" borderId="5" xfId="0" applyNumberFormat="1" applyFont="1" applyBorder="1" applyAlignment="1">
      <alignment horizontal="center" vertical="center" wrapText="1"/>
    </xf>
    <xf numFmtId="0" fontId="14" fillId="0" borderId="7" xfId="0" applyFont="1" applyBorder="1" applyAlignment="1">
      <alignment horizontal="center" vertical="center" wrapText="1"/>
    </xf>
    <xf numFmtId="178" fontId="14" fillId="0" borderId="5" xfId="0" applyNumberFormat="1" applyFont="1" applyBorder="1" applyAlignment="1" applyProtection="1">
      <alignment horizontal="center" vertical="center" wrapText="1"/>
    </xf>
    <xf numFmtId="180" fontId="14" fillId="0" borderId="5" xfId="0" applyNumberFormat="1" applyFont="1" applyBorder="1" applyAlignment="1">
      <alignment horizontal="center" vertical="center" wrapText="1"/>
    </xf>
    <xf numFmtId="178" fontId="15" fillId="0" borderId="2" xfId="0" applyNumberFormat="1" applyFont="1" applyBorder="1" applyAlignment="1" applyProtection="1">
      <alignment horizontal="center" vertical="center" wrapText="1"/>
      <protection locked="0"/>
    </xf>
    <xf numFmtId="178" fontId="15" fillId="0" borderId="6" xfId="0" applyNumberFormat="1" applyFont="1" applyBorder="1" applyAlignment="1" applyProtection="1">
      <alignment horizontal="center" vertical="center" wrapText="1"/>
      <protection locked="0"/>
    </xf>
    <xf numFmtId="0" fontId="16" fillId="0" borderId="0" xfId="0" applyFont="1" applyAlignment="1">
      <alignment horizontal="justify" vertical="center"/>
    </xf>
    <xf numFmtId="0" fontId="17" fillId="0" borderId="0" xfId="0" applyFont="1" applyAlignment="1">
      <alignment horizontal="justify"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topLeftCell="A9" workbookViewId="0">
      <selection activeCell="A7" sqref="A7"/>
    </sheetView>
  </sheetViews>
  <sheetFormatPr defaultColWidth="9" defaultRowHeight="13.5"/>
  <cols>
    <col min="1" max="1" width="90.9083333333333" customWidth="1"/>
  </cols>
  <sheetData>
    <row r="1" ht="41" customHeight="1" spans="1:1">
      <c r="A1" s="75" t="s">
        <v>0</v>
      </c>
    </row>
    <row r="2" ht="41" customHeight="1" spans="1:1">
      <c r="A2" s="76" t="s">
        <v>1</v>
      </c>
    </row>
    <row r="3" ht="41" customHeight="1" spans="1:1">
      <c r="A3" s="76" t="s">
        <v>2</v>
      </c>
    </row>
    <row r="4" ht="52" customHeight="1" spans="1:1">
      <c r="A4" s="76" t="s">
        <v>3</v>
      </c>
    </row>
    <row r="5" ht="41" customHeight="1" spans="1:1">
      <c r="A5" s="76" t="s">
        <v>4</v>
      </c>
    </row>
    <row r="6" ht="41" customHeight="1" spans="1:1">
      <c r="A6" s="76" t="s">
        <v>5</v>
      </c>
    </row>
    <row r="7" ht="41" customHeight="1" spans="1:1">
      <c r="A7" s="76" t="s">
        <v>6</v>
      </c>
    </row>
    <row r="8" ht="41" customHeight="1" spans="1:1">
      <c r="A8" s="75" t="s">
        <v>7</v>
      </c>
    </row>
    <row r="9" ht="41" customHeight="1" spans="1:1">
      <c r="A9" s="76" t="s">
        <v>8</v>
      </c>
    </row>
    <row r="10" ht="41" customHeight="1" spans="1:1">
      <c r="A10" s="76" t="s">
        <v>9</v>
      </c>
    </row>
    <row r="11" ht="41" customHeight="1" spans="1:1">
      <c r="A11" s="76" t="s">
        <v>10</v>
      </c>
    </row>
    <row r="12" ht="41" customHeight="1" spans="1:1">
      <c r="A12" s="76" t="s">
        <v>11</v>
      </c>
    </row>
    <row r="13" ht="41" customHeight="1" spans="1:1">
      <c r="A13" s="76" t="s">
        <v>12</v>
      </c>
    </row>
    <row r="14" ht="41" customHeight="1" spans="1:1">
      <c r="A14" s="76" t="s">
        <v>13</v>
      </c>
    </row>
    <row r="15" ht="41" customHeight="1" spans="1:1">
      <c r="A15" s="76" t="s">
        <v>14</v>
      </c>
    </row>
    <row r="16" ht="41" customHeight="1" spans="1:1">
      <c r="A16" s="76" t="s">
        <v>15</v>
      </c>
    </row>
    <row r="17" ht="41" customHeight="1" spans="1:1">
      <c r="A17" s="76" t="s">
        <v>16</v>
      </c>
    </row>
    <row r="18" ht="41" customHeight="1" spans="1:1">
      <c r="A18" s="75" t="s">
        <v>17</v>
      </c>
    </row>
    <row r="19" ht="41" customHeight="1" spans="1:1">
      <c r="A19" s="76" t="s">
        <v>18</v>
      </c>
    </row>
    <row r="20" ht="41" customHeight="1" spans="1:1">
      <c r="A20" s="75" t="s">
        <v>19</v>
      </c>
    </row>
    <row r="21" ht="41" customHeight="1" spans="1:1">
      <c r="A21" s="76" t="s">
        <v>20</v>
      </c>
    </row>
  </sheetData>
  <sheetProtection password="DEFC" sheet="1" objects="1"/>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zoomScale="70" zoomScaleNormal="70" workbookViewId="0">
      <selection activeCell="O2" sqref="O2"/>
    </sheetView>
  </sheetViews>
  <sheetFormatPr defaultColWidth="9" defaultRowHeight="13.5" outlineLevelCol="7"/>
  <cols>
    <col min="1" max="1" width="11.45" customWidth="1"/>
    <col min="2" max="2" width="13.5416666666667" customWidth="1"/>
    <col min="3" max="3" width="27.6333333333333" customWidth="1"/>
    <col min="4" max="4" width="18.3666666666667" customWidth="1"/>
    <col min="5" max="5" width="15.5416666666667" customWidth="1"/>
    <col min="6" max="6" width="13.9083333333333" customWidth="1"/>
    <col min="8" max="8" width="13.1833333333333" hidden="1" customWidth="1"/>
  </cols>
  <sheetData>
    <row r="1" ht="48" customHeight="1" spans="1:6">
      <c r="A1" s="57" t="s">
        <v>21</v>
      </c>
      <c r="B1" s="57"/>
      <c r="C1" s="58"/>
      <c r="D1" s="59"/>
      <c r="E1" s="59"/>
      <c r="F1" s="58"/>
    </row>
    <row r="2" ht="48" customHeight="1" spans="1:6">
      <c r="A2" s="60" t="s">
        <v>22</v>
      </c>
      <c r="B2" s="60"/>
      <c r="C2" s="60"/>
      <c r="D2" s="61"/>
      <c r="E2" s="61"/>
      <c r="F2" s="60"/>
    </row>
    <row r="3" ht="48" customHeight="1" spans="1:6">
      <c r="A3" s="62" t="s">
        <v>23</v>
      </c>
      <c r="B3" s="62" t="s">
        <v>24</v>
      </c>
      <c r="C3" s="62" t="s">
        <v>25</v>
      </c>
      <c r="D3" s="63" t="s">
        <v>26</v>
      </c>
      <c r="E3" s="63" t="s">
        <v>27</v>
      </c>
      <c r="F3" s="62" t="s">
        <v>28</v>
      </c>
    </row>
    <row r="4" ht="48" customHeight="1" spans="1:6">
      <c r="A4" s="62">
        <v>1</v>
      </c>
      <c r="B4" s="62">
        <v>100</v>
      </c>
      <c r="C4" s="64" t="s">
        <v>29</v>
      </c>
      <c r="D4" s="63">
        <f>工程量清单!I7</f>
        <v>8008</v>
      </c>
      <c r="E4" s="63">
        <f>工程量清单!K7</f>
        <v>8008</v>
      </c>
      <c r="F4" s="62" t="s">
        <v>30</v>
      </c>
    </row>
    <row r="5" ht="48" customHeight="1" spans="1:6">
      <c r="A5" s="62">
        <v>2</v>
      </c>
      <c r="B5" s="64">
        <v>700</v>
      </c>
      <c r="C5" s="30" t="s">
        <v>31</v>
      </c>
      <c r="D5" s="63">
        <f>工程量清单!I52</f>
        <v>386305.72</v>
      </c>
      <c r="E5" s="65">
        <f>工程量清单!K52</f>
        <v>0</v>
      </c>
      <c r="F5" s="62"/>
    </row>
    <row r="6" ht="48" customHeight="1" spans="1:6">
      <c r="A6" s="66">
        <v>3</v>
      </c>
      <c r="B6" s="67" t="s">
        <v>32</v>
      </c>
      <c r="C6" s="68"/>
      <c r="D6" s="69">
        <f>SUM(D4:D5)</f>
        <v>394313.72</v>
      </c>
      <c r="E6" s="69">
        <f>SUM(E4:E5)</f>
        <v>8008</v>
      </c>
      <c r="F6" s="66"/>
    </row>
    <row r="7" ht="48" customHeight="1" spans="1:6">
      <c r="A7" s="62">
        <v>4</v>
      </c>
      <c r="B7" s="70" t="s">
        <v>33</v>
      </c>
      <c r="C7" s="64"/>
      <c r="D7" s="63">
        <f>D6*0.03</f>
        <v>11829.4116</v>
      </c>
      <c r="E7" s="71">
        <f>D7</f>
        <v>11829.4116</v>
      </c>
      <c r="F7" s="62" t="s">
        <v>30</v>
      </c>
    </row>
    <row r="8" ht="48" customHeight="1" spans="1:6">
      <c r="A8" s="62">
        <v>5</v>
      </c>
      <c r="B8" s="70" t="s">
        <v>34</v>
      </c>
      <c r="C8" s="64"/>
      <c r="D8" s="63">
        <f>D6+D7</f>
        <v>406143.1316</v>
      </c>
      <c r="E8" s="72">
        <f>E6+E7</f>
        <v>19837.4116</v>
      </c>
      <c r="F8" s="62"/>
    </row>
    <row r="9" ht="48" customHeight="1" spans="1:8">
      <c r="A9" s="66">
        <v>6</v>
      </c>
      <c r="B9" s="67" t="s">
        <v>35</v>
      </c>
      <c r="C9" s="68"/>
      <c r="D9" s="73">
        <v>0</v>
      </c>
      <c r="E9" s="74"/>
      <c r="F9" s="62"/>
      <c r="H9">
        <f>(D9-E7-E4)/D5</f>
        <v>-0.0513515865102903</v>
      </c>
    </row>
  </sheetData>
  <sheetProtection password="DEFC" sheet="1" objects="1"/>
  <protectedRanges>
    <protectedRange sqref="D9" name="区域1"/>
  </protectedRanges>
  <mergeCells count="6">
    <mergeCell ref="A1:F1"/>
    <mergeCell ref="B6:C6"/>
    <mergeCell ref="B7:C7"/>
    <mergeCell ref="B8:C8"/>
    <mergeCell ref="B9:C9"/>
    <mergeCell ref="D9:E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9"/>
  <sheetViews>
    <sheetView tabSelected="1" zoomScale="85" zoomScaleNormal="85" topLeftCell="A5" workbookViewId="0">
      <selection activeCell="J22" sqref="J22"/>
    </sheetView>
  </sheetViews>
  <sheetFormatPr defaultColWidth="9" defaultRowHeight="13.5"/>
  <cols>
    <col min="1" max="1" width="8.18333333333333" customWidth="1"/>
    <col min="2" max="2" width="12.3666666666667" customWidth="1"/>
    <col min="3" max="3" width="23" customWidth="1"/>
    <col min="4" max="4" width="18.1833333333333" customWidth="1"/>
    <col min="5" max="5" width="31.9083333333333" customWidth="1"/>
    <col min="6" max="6" width="9.45" customWidth="1"/>
    <col min="7" max="12" width="14.6333333333333" customWidth="1"/>
    <col min="14" max="14" width="12.6333333333333"/>
  </cols>
  <sheetData>
    <row r="1" ht="20.25" spans="1:15">
      <c r="A1" s="1" t="s">
        <v>36</v>
      </c>
      <c r="B1" s="1"/>
      <c r="C1" s="1"/>
      <c r="D1" s="1"/>
      <c r="E1" s="1"/>
      <c r="F1" s="1"/>
      <c r="G1" s="1"/>
      <c r="H1" s="1"/>
      <c r="I1" s="1"/>
      <c r="J1" s="1"/>
      <c r="K1" s="1"/>
      <c r="L1" s="1"/>
      <c r="M1" s="32"/>
      <c r="N1" s="32"/>
      <c r="O1" s="32"/>
    </row>
    <row r="2" spans="1:12">
      <c r="A2" s="2" t="s">
        <v>23</v>
      </c>
      <c r="B2" s="2" t="s">
        <v>37</v>
      </c>
      <c r="C2" s="3" t="s">
        <v>38</v>
      </c>
      <c r="D2" s="2" t="s">
        <v>39</v>
      </c>
      <c r="E2" s="2" t="s">
        <v>40</v>
      </c>
      <c r="F2" s="3" t="s">
        <v>41</v>
      </c>
      <c r="G2" s="2" t="s">
        <v>42</v>
      </c>
      <c r="H2" s="4" t="s">
        <v>43</v>
      </c>
      <c r="I2" s="33"/>
      <c r="J2" s="34" t="s">
        <v>44</v>
      </c>
      <c r="K2" s="35"/>
      <c r="L2" s="36" t="s">
        <v>28</v>
      </c>
    </row>
    <row r="3" spans="1:12">
      <c r="A3" s="5"/>
      <c r="B3" s="6"/>
      <c r="C3" s="7"/>
      <c r="D3" s="6"/>
      <c r="E3" s="6"/>
      <c r="F3" s="7"/>
      <c r="G3" s="6"/>
      <c r="H3" s="2" t="s">
        <v>45</v>
      </c>
      <c r="I3" s="37" t="s">
        <v>46</v>
      </c>
      <c r="J3" s="38" t="s">
        <v>45</v>
      </c>
      <c r="K3" s="39" t="s">
        <v>46</v>
      </c>
      <c r="L3" s="40"/>
    </row>
    <row r="4" ht="33" customHeight="1" spans="1:12">
      <c r="A4" s="8"/>
      <c r="B4" s="9" t="s">
        <v>47</v>
      </c>
      <c r="C4" s="9"/>
      <c r="D4" s="9"/>
      <c r="E4" s="9"/>
      <c r="F4" s="9"/>
      <c r="G4" s="9"/>
      <c r="H4" s="9"/>
      <c r="I4" s="9"/>
      <c r="J4" s="9"/>
      <c r="K4" s="9"/>
      <c r="L4" s="9"/>
    </row>
    <row r="5" ht="34" customHeight="1" spans="1:12">
      <c r="A5" s="10">
        <v>102</v>
      </c>
      <c r="B5" s="11"/>
      <c r="C5" s="12" t="s">
        <v>48</v>
      </c>
      <c r="D5" s="13"/>
      <c r="E5" s="13"/>
      <c r="F5" s="13"/>
      <c r="G5" s="13"/>
      <c r="H5" s="13"/>
      <c r="I5" s="41"/>
      <c r="J5" s="42"/>
      <c r="K5" s="41"/>
      <c r="L5" s="43"/>
    </row>
    <row r="6" ht="22.5" spans="1:12">
      <c r="A6" s="14">
        <v>1</v>
      </c>
      <c r="B6" s="14" t="s">
        <v>49</v>
      </c>
      <c r="C6" s="13" t="s">
        <v>50</v>
      </c>
      <c r="D6" s="15" t="s">
        <v>51</v>
      </c>
      <c r="E6" s="15" t="s">
        <v>52</v>
      </c>
      <c r="F6" s="15" t="s">
        <v>53</v>
      </c>
      <c r="G6" s="15">
        <v>1</v>
      </c>
      <c r="H6" s="15">
        <v>8008</v>
      </c>
      <c r="I6" s="44">
        <f>G6*H6</f>
        <v>8008</v>
      </c>
      <c r="J6" s="42">
        <v>8008</v>
      </c>
      <c r="K6" s="44">
        <f>G6*J6</f>
        <v>8008</v>
      </c>
      <c r="L6" s="43"/>
    </row>
    <row r="7" ht="35" customHeight="1" spans="1:12">
      <c r="A7" s="13" t="s">
        <v>54</v>
      </c>
      <c r="B7" s="13"/>
      <c r="C7" s="13"/>
      <c r="D7" s="16"/>
      <c r="E7" s="16"/>
      <c r="F7" s="16"/>
      <c r="G7" s="16"/>
      <c r="H7" s="16"/>
      <c r="I7" s="45">
        <f>SUM(I6)</f>
        <v>8008</v>
      </c>
      <c r="J7" s="46"/>
      <c r="K7" s="45">
        <f>SUM(K6)</f>
        <v>8008</v>
      </c>
      <c r="L7" s="47"/>
    </row>
    <row r="8" ht="35" customHeight="1" spans="1:12">
      <c r="A8" s="9" t="s">
        <v>55</v>
      </c>
      <c r="B8" s="9"/>
      <c r="C8" s="9"/>
      <c r="D8" s="9"/>
      <c r="E8" s="9"/>
      <c r="F8" s="9"/>
      <c r="G8" s="9"/>
      <c r="H8" s="9"/>
      <c r="I8" s="9"/>
      <c r="J8" s="9"/>
      <c r="K8" s="9"/>
      <c r="L8" s="9"/>
    </row>
    <row r="9" ht="35" customHeight="1" spans="1:24">
      <c r="A9" s="10">
        <v>702</v>
      </c>
      <c r="B9" s="11"/>
      <c r="C9" s="17" t="s">
        <v>56</v>
      </c>
      <c r="D9" s="15"/>
      <c r="E9" s="15"/>
      <c r="F9" s="18"/>
      <c r="G9" s="19"/>
      <c r="H9" s="19"/>
      <c r="I9" s="44"/>
      <c r="J9" s="42"/>
      <c r="K9" s="44"/>
      <c r="L9" s="48"/>
      <c r="M9" s="49"/>
      <c r="N9" s="49"/>
      <c r="O9" s="49"/>
      <c r="P9" s="49"/>
      <c r="Q9" s="49"/>
      <c r="R9" s="49"/>
      <c r="S9" s="49"/>
      <c r="T9" s="49"/>
      <c r="U9" s="49"/>
      <c r="V9" s="49"/>
      <c r="W9" s="49"/>
      <c r="X9" s="49"/>
    </row>
    <row r="10" ht="35" customHeight="1" spans="1:24">
      <c r="A10" s="20">
        <v>2</v>
      </c>
      <c r="B10" s="20" t="s">
        <v>57</v>
      </c>
      <c r="C10" s="21" t="s">
        <v>58</v>
      </c>
      <c r="D10" s="15" t="s">
        <v>59</v>
      </c>
      <c r="E10" s="15" t="s">
        <v>60</v>
      </c>
      <c r="F10" s="18" t="s">
        <v>61</v>
      </c>
      <c r="G10" s="19">
        <v>3539</v>
      </c>
      <c r="H10" s="22">
        <v>2.6</v>
      </c>
      <c r="I10" s="44">
        <f>G10*H10</f>
        <v>9201.4</v>
      </c>
      <c r="J10" s="42">
        <f>IF((H10*投标报价汇总表!$H$9&lt;0),0,H10*投标报价汇总表!$H$9)</f>
        <v>0</v>
      </c>
      <c r="K10" s="44">
        <f>G10*J10</f>
        <v>0</v>
      </c>
      <c r="L10" s="19" t="s">
        <v>62</v>
      </c>
      <c r="M10" s="49"/>
      <c r="N10" s="49"/>
      <c r="O10" s="49"/>
      <c r="P10" s="49"/>
      <c r="Q10" s="49"/>
      <c r="R10" s="49"/>
      <c r="S10" s="49"/>
      <c r="T10" s="49"/>
      <c r="U10" s="49"/>
      <c r="V10" s="49"/>
      <c r="W10" s="49"/>
      <c r="X10" s="49"/>
    </row>
    <row r="11" ht="35" customHeight="1" spans="1:24">
      <c r="A11" s="20">
        <v>3</v>
      </c>
      <c r="B11" s="20" t="s">
        <v>63</v>
      </c>
      <c r="C11" s="21" t="s">
        <v>64</v>
      </c>
      <c r="D11" s="15" t="s">
        <v>65</v>
      </c>
      <c r="E11" s="15" t="s">
        <v>66</v>
      </c>
      <c r="F11" s="18" t="s">
        <v>67</v>
      </c>
      <c r="G11" s="19">
        <v>1336</v>
      </c>
      <c r="H11" s="22">
        <v>39.2</v>
      </c>
      <c r="I11" s="44">
        <f>G11*H11</f>
        <v>52371.2</v>
      </c>
      <c r="J11" s="42">
        <f>IF((H11*投标报价汇总表!$H$9&lt;0),0,H11*投标报价汇总表!$H$9)</f>
        <v>0</v>
      </c>
      <c r="K11" s="44">
        <f>G11*J11</f>
        <v>0</v>
      </c>
      <c r="L11" s="48"/>
      <c r="M11" s="49"/>
      <c r="N11" s="49"/>
      <c r="O11" s="49"/>
      <c r="P11" s="49"/>
      <c r="Q11" s="49"/>
      <c r="R11" s="49"/>
      <c r="S11" s="49"/>
      <c r="T11" s="49"/>
      <c r="U11" s="49"/>
      <c r="V11" s="49"/>
      <c r="W11" s="49"/>
      <c r="X11" s="49"/>
    </row>
    <row r="12" ht="35" customHeight="1" spans="1:24">
      <c r="A12" s="20"/>
      <c r="B12" s="9">
        <v>703</v>
      </c>
      <c r="C12" s="17" t="s">
        <v>68</v>
      </c>
      <c r="D12" s="15"/>
      <c r="E12" s="15"/>
      <c r="F12" s="18"/>
      <c r="G12" s="19"/>
      <c r="H12" s="23"/>
      <c r="I12" s="44"/>
      <c r="J12" s="42"/>
      <c r="K12" s="44"/>
      <c r="L12" s="48"/>
      <c r="M12" s="49"/>
      <c r="N12" s="49"/>
      <c r="O12" s="49"/>
      <c r="P12" s="49"/>
      <c r="Q12" s="49"/>
      <c r="R12" s="49"/>
      <c r="S12" s="49"/>
      <c r="T12" s="49"/>
      <c r="U12" s="49"/>
      <c r="V12" s="49"/>
      <c r="W12" s="49"/>
      <c r="X12" s="49"/>
    </row>
    <row r="13" ht="35" customHeight="1" spans="1:24">
      <c r="A13" s="20">
        <v>4</v>
      </c>
      <c r="B13" s="20" t="s">
        <v>69</v>
      </c>
      <c r="C13" s="21" t="s">
        <v>70</v>
      </c>
      <c r="D13" s="15" t="s">
        <v>59</v>
      </c>
      <c r="E13" s="15" t="s">
        <v>71</v>
      </c>
      <c r="F13" s="19" t="s">
        <v>61</v>
      </c>
      <c r="G13" s="24">
        <v>2249.4</v>
      </c>
      <c r="H13" s="22">
        <v>19.6</v>
      </c>
      <c r="I13" s="44">
        <f>G13*H13</f>
        <v>44088.24</v>
      </c>
      <c r="J13" s="42">
        <f>IF((H13*投标报价汇总表!$H$9&lt;0),0,H13*投标报价汇总表!$H$9)</f>
        <v>0</v>
      </c>
      <c r="K13" s="44">
        <f>G13*J13</f>
        <v>0</v>
      </c>
      <c r="L13" s="24" t="s">
        <v>72</v>
      </c>
      <c r="M13" s="49"/>
      <c r="N13" s="49"/>
      <c r="O13" s="49"/>
      <c r="P13" s="49"/>
      <c r="Q13" s="49"/>
      <c r="R13" s="49"/>
      <c r="S13" s="49"/>
      <c r="T13" s="49"/>
      <c r="U13" s="49"/>
      <c r="V13" s="49"/>
      <c r="W13" s="49"/>
      <c r="X13" s="49"/>
    </row>
    <row r="14" ht="35" customHeight="1" spans="1:24">
      <c r="A14" s="20">
        <v>5</v>
      </c>
      <c r="B14" s="20" t="s">
        <v>73</v>
      </c>
      <c r="C14" s="21" t="s">
        <v>74</v>
      </c>
      <c r="D14" s="15" t="s">
        <v>59</v>
      </c>
      <c r="E14" s="15" t="s">
        <v>75</v>
      </c>
      <c r="F14" s="19" t="s">
        <v>61</v>
      </c>
      <c r="G14" s="19">
        <v>520.9</v>
      </c>
      <c r="H14" s="22">
        <v>9</v>
      </c>
      <c r="I14" s="44">
        <f>G14*H14</f>
        <v>4688.1</v>
      </c>
      <c r="J14" s="42">
        <f>IF((H14*投标报价汇总表!$H$9&lt;0),0,H14*投标报价汇总表!$H$9)</f>
        <v>0</v>
      </c>
      <c r="K14" s="44">
        <f>G14*J14</f>
        <v>0</v>
      </c>
      <c r="L14" s="24" t="s">
        <v>76</v>
      </c>
      <c r="M14" s="49"/>
      <c r="N14" s="49"/>
      <c r="O14" s="49"/>
      <c r="P14" s="49"/>
      <c r="Q14" s="49"/>
      <c r="R14" s="49"/>
      <c r="S14" s="49"/>
      <c r="T14" s="49"/>
      <c r="U14" s="49"/>
      <c r="V14" s="49"/>
      <c r="W14" s="49"/>
      <c r="X14" s="49"/>
    </row>
    <row r="15" ht="35" customHeight="1" spans="1:24">
      <c r="A15" s="10">
        <v>704</v>
      </c>
      <c r="B15" s="11"/>
      <c r="C15" s="17" t="s">
        <v>77</v>
      </c>
      <c r="D15" s="15"/>
      <c r="E15" s="15"/>
      <c r="F15" s="19"/>
      <c r="G15" s="19"/>
      <c r="H15" s="19"/>
      <c r="I15" s="44"/>
      <c r="J15" s="42"/>
      <c r="K15" s="44"/>
      <c r="L15" s="48"/>
      <c r="M15" s="49"/>
      <c r="N15" s="49"/>
      <c r="O15" s="49"/>
      <c r="P15" s="49"/>
      <c r="Q15" s="49"/>
      <c r="R15" s="49"/>
      <c r="S15" s="49"/>
      <c r="T15" s="49"/>
      <c r="U15" s="49"/>
      <c r="V15" s="49"/>
      <c r="W15" s="49"/>
      <c r="X15" s="49"/>
    </row>
    <row r="16" ht="35" customHeight="1" spans="1:24">
      <c r="A16" s="20">
        <v>6</v>
      </c>
      <c r="B16" s="20" t="s">
        <v>78</v>
      </c>
      <c r="C16" s="25" t="s">
        <v>79</v>
      </c>
      <c r="D16" s="15" t="s">
        <v>80</v>
      </c>
      <c r="E16" s="15" t="s">
        <v>81</v>
      </c>
      <c r="F16" s="18" t="s">
        <v>82</v>
      </c>
      <c r="G16" s="19">
        <v>5</v>
      </c>
      <c r="H16" s="22">
        <v>1852.5</v>
      </c>
      <c r="I16" s="44">
        <f t="shared" ref="I16:I46" si="0">G16*H16</f>
        <v>9262.5</v>
      </c>
      <c r="J16" s="42">
        <f>IF((H16*投标报价汇总表!$H$9&lt;0),0,H16*投标报价汇总表!$H$9)</f>
        <v>0</v>
      </c>
      <c r="K16" s="44">
        <f t="shared" ref="K16:K46" si="1">G16*J16</f>
        <v>0</v>
      </c>
      <c r="L16" s="19" t="s">
        <v>83</v>
      </c>
      <c r="M16" s="49"/>
      <c r="N16" s="49"/>
      <c r="O16" s="49"/>
      <c r="P16" s="49"/>
      <c r="Q16" s="49"/>
      <c r="R16" s="49"/>
      <c r="S16" s="49"/>
      <c r="T16" s="49"/>
      <c r="U16" s="49"/>
      <c r="V16" s="49"/>
      <c r="W16" s="49"/>
      <c r="X16" s="49"/>
    </row>
    <row r="17" ht="35" customHeight="1" spans="1:24">
      <c r="A17" s="20">
        <v>7</v>
      </c>
      <c r="B17" s="20" t="s">
        <v>84</v>
      </c>
      <c r="C17" s="25" t="s">
        <v>85</v>
      </c>
      <c r="D17" s="15" t="s">
        <v>80</v>
      </c>
      <c r="E17" s="15" t="s">
        <v>81</v>
      </c>
      <c r="F17" s="18" t="s">
        <v>82</v>
      </c>
      <c r="G17" s="19">
        <v>2</v>
      </c>
      <c r="H17" s="22">
        <v>1862</v>
      </c>
      <c r="I17" s="44">
        <f t="shared" si="0"/>
        <v>3724</v>
      </c>
      <c r="J17" s="42">
        <f>IF((H17*投标报价汇总表!$H$9&lt;0),0,H17*投标报价汇总表!$H$9)</f>
        <v>0</v>
      </c>
      <c r="K17" s="44">
        <f t="shared" si="1"/>
        <v>0</v>
      </c>
      <c r="L17" s="19" t="s">
        <v>83</v>
      </c>
      <c r="M17" s="49"/>
      <c r="N17" s="49"/>
      <c r="O17" s="49"/>
      <c r="P17" s="49"/>
      <c r="Q17" s="49"/>
      <c r="R17" s="49"/>
      <c r="S17" s="49"/>
      <c r="T17" s="49"/>
      <c r="U17" s="49"/>
      <c r="V17" s="49"/>
      <c r="W17" s="49"/>
      <c r="X17" s="49"/>
    </row>
    <row r="18" ht="35" customHeight="1" spans="1:24">
      <c r="A18" s="20">
        <v>8</v>
      </c>
      <c r="B18" s="20" t="s">
        <v>86</v>
      </c>
      <c r="C18" s="25" t="s">
        <v>87</v>
      </c>
      <c r="D18" s="15" t="s">
        <v>80</v>
      </c>
      <c r="E18" s="15" t="s">
        <v>81</v>
      </c>
      <c r="F18" s="18" t="s">
        <v>82</v>
      </c>
      <c r="G18" s="19">
        <v>8</v>
      </c>
      <c r="H18" s="22">
        <v>1764</v>
      </c>
      <c r="I18" s="44">
        <f t="shared" si="0"/>
        <v>14112</v>
      </c>
      <c r="J18" s="42">
        <f>IF((H18*投标报价汇总表!$H$9&lt;0),0,H18*投标报价汇总表!$H$9)</f>
        <v>0</v>
      </c>
      <c r="K18" s="44">
        <f t="shared" si="1"/>
        <v>0</v>
      </c>
      <c r="L18" s="19" t="s">
        <v>83</v>
      </c>
      <c r="M18" s="49"/>
      <c r="N18" s="49"/>
      <c r="O18" s="49"/>
      <c r="P18" s="49"/>
      <c r="Q18" s="49"/>
      <c r="R18" s="49"/>
      <c r="S18" s="49"/>
      <c r="T18" s="49"/>
      <c r="U18" s="49"/>
      <c r="V18" s="49"/>
      <c r="W18" s="49"/>
      <c r="X18" s="49"/>
    </row>
    <row r="19" ht="35" customHeight="1" spans="1:24">
      <c r="A19" s="20">
        <v>9</v>
      </c>
      <c r="B19" s="20" t="s">
        <v>88</v>
      </c>
      <c r="C19" s="25" t="s">
        <v>89</v>
      </c>
      <c r="D19" s="15" t="s">
        <v>80</v>
      </c>
      <c r="E19" s="15" t="s">
        <v>81</v>
      </c>
      <c r="F19" s="18" t="s">
        <v>82</v>
      </c>
      <c r="G19" s="19">
        <v>1</v>
      </c>
      <c r="H19" s="22">
        <v>1270</v>
      </c>
      <c r="I19" s="44">
        <f t="shared" si="0"/>
        <v>1270</v>
      </c>
      <c r="J19" s="42">
        <f>IF((H19*投标报价汇总表!$H$9&lt;0),0,H19*投标报价汇总表!$H$9)</f>
        <v>0</v>
      </c>
      <c r="K19" s="44">
        <f t="shared" si="1"/>
        <v>0</v>
      </c>
      <c r="L19" s="19" t="s">
        <v>83</v>
      </c>
      <c r="M19" s="49"/>
      <c r="N19" s="49"/>
      <c r="O19" s="49"/>
      <c r="P19" s="49"/>
      <c r="Q19" s="49"/>
      <c r="R19" s="49"/>
      <c r="S19" s="49"/>
      <c r="T19" s="49"/>
      <c r="U19" s="49"/>
      <c r="V19" s="49"/>
      <c r="W19" s="49"/>
      <c r="X19" s="49"/>
    </row>
    <row r="20" ht="35" customHeight="1" spans="1:24">
      <c r="A20" s="20">
        <v>10</v>
      </c>
      <c r="B20" s="20" t="s">
        <v>90</v>
      </c>
      <c r="C20" s="25" t="s">
        <v>91</v>
      </c>
      <c r="D20" s="15" t="s">
        <v>80</v>
      </c>
      <c r="E20" s="15" t="s">
        <v>81</v>
      </c>
      <c r="F20" s="18" t="s">
        <v>82</v>
      </c>
      <c r="G20" s="19">
        <v>1</v>
      </c>
      <c r="H20" s="22">
        <v>1940.4</v>
      </c>
      <c r="I20" s="44">
        <f t="shared" si="0"/>
        <v>1940.4</v>
      </c>
      <c r="J20" s="42">
        <f>IF((H20*投标报价汇总表!$H$9&lt;0),0,H20*投标报价汇总表!$H$9)</f>
        <v>0</v>
      </c>
      <c r="K20" s="44">
        <f t="shared" si="1"/>
        <v>0</v>
      </c>
      <c r="L20" s="19" t="s">
        <v>92</v>
      </c>
      <c r="M20" s="49"/>
      <c r="N20" s="49"/>
      <c r="O20" s="49"/>
      <c r="P20" s="49"/>
      <c r="Q20" s="49"/>
      <c r="R20" s="49"/>
      <c r="S20" s="49"/>
      <c r="T20" s="49"/>
      <c r="U20" s="49"/>
      <c r="V20" s="49"/>
      <c r="W20" s="49"/>
      <c r="X20" s="49"/>
    </row>
    <row r="21" ht="35" customHeight="1" spans="1:24">
      <c r="A21" s="20">
        <v>11</v>
      </c>
      <c r="B21" s="20" t="s">
        <v>93</v>
      </c>
      <c r="C21" s="25" t="s">
        <v>94</v>
      </c>
      <c r="D21" s="15" t="s">
        <v>80</v>
      </c>
      <c r="E21" s="15" t="s">
        <v>81</v>
      </c>
      <c r="F21" s="18" t="s">
        <v>82</v>
      </c>
      <c r="G21" s="19">
        <v>2</v>
      </c>
      <c r="H21" s="22">
        <v>1935.5</v>
      </c>
      <c r="I21" s="44">
        <f t="shared" si="0"/>
        <v>3871</v>
      </c>
      <c r="J21" s="42">
        <f>IF((H21*投标报价汇总表!$H$9&lt;0),0,H21*投标报价汇总表!$H$9)</f>
        <v>0</v>
      </c>
      <c r="K21" s="44">
        <f t="shared" si="1"/>
        <v>0</v>
      </c>
      <c r="L21" s="19" t="s">
        <v>92</v>
      </c>
      <c r="M21" s="49"/>
      <c r="N21" s="49"/>
      <c r="O21" s="49"/>
      <c r="P21" s="49"/>
      <c r="Q21" s="49"/>
      <c r="R21" s="49"/>
      <c r="S21" s="49"/>
      <c r="T21" s="49"/>
      <c r="U21" s="49"/>
      <c r="V21" s="49"/>
      <c r="W21" s="49"/>
      <c r="X21" s="49"/>
    </row>
    <row r="22" ht="35" customHeight="1" spans="1:24">
      <c r="A22" s="20">
        <v>12</v>
      </c>
      <c r="B22" s="20" t="s">
        <v>95</v>
      </c>
      <c r="C22" s="21" t="s">
        <v>96</v>
      </c>
      <c r="D22" s="15" t="s">
        <v>80</v>
      </c>
      <c r="E22" s="15" t="s">
        <v>81</v>
      </c>
      <c r="F22" s="18" t="s">
        <v>82</v>
      </c>
      <c r="G22" s="19">
        <v>6</v>
      </c>
      <c r="H22" s="22">
        <v>780</v>
      </c>
      <c r="I22" s="44">
        <f t="shared" si="0"/>
        <v>4680</v>
      </c>
      <c r="J22" s="42">
        <f>IF((H22*投标报价汇总表!$H$9&lt;0),0,H22*投标报价汇总表!$H$9)</f>
        <v>0</v>
      </c>
      <c r="K22" s="44">
        <f t="shared" si="1"/>
        <v>0</v>
      </c>
      <c r="L22" s="19" t="s">
        <v>92</v>
      </c>
      <c r="M22" s="49"/>
      <c r="N22" s="49"/>
      <c r="O22" s="49"/>
      <c r="P22" s="49"/>
      <c r="Q22" s="49"/>
      <c r="R22" s="49"/>
      <c r="S22" s="49"/>
      <c r="T22" s="49"/>
      <c r="U22" s="49"/>
      <c r="V22" s="49"/>
      <c r="W22" s="49"/>
      <c r="X22" s="49"/>
    </row>
    <row r="23" ht="35" customHeight="1" spans="1:24">
      <c r="A23" s="20">
        <v>13</v>
      </c>
      <c r="B23" s="20" t="s">
        <v>97</v>
      </c>
      <c r="C23" s="21" t="s">
        <v>98</v>
      </c>
      <c r="D23" s="15" t="s">
        <v>80</v>
      </c>
      <c r="E23" s="15" t="s">
        <v>81</v>
      </c>
      <c r="F23" s="18" t="s">
        <v>82</v>
      </c>
      <c r="G23" s="19">
        <v>9</v>
      </c>
      <c r="H23" s="22">
        <v>1881.6</v>
      </c>
      <c r="I23" s="44">
        <f t="shared" si="0"/>
        <v>16934.4</v>
      </c>
      <c r="J23" s="42">
        <f>IF((H23*投标报价汇总表!$H$9&lt;0),0,H23*投标报价汇总表!$H$9)</f>
        <v>0</v>
      </c>
      <c r="K23" s="44">
        <f t="shared" si="1"/>
        <v>0</v>
      </c>
      <c r="L23" s="19" t="s">
        <v>92</v>
      </c>
      <c r="M23" s="49"/>
      <c r="N23" s="49"/>
      <c r="O23" s="49"/>
      <c r="P23" s="49"/>
      <c r="Q23" s="49"/>
      <c r="R23" s="49"/>
      <c r="S23" s="49"/>
      <c r="T23" s="49"/>
      <c r="U23" s="49"/>
      <c r="V23" s="49"/>
      <c r="W23" s="49"/>
      <c r="X23" s="49"/>
    </row>
    <row r="24" ht="35" customHeight="1" spans="1:24">
      <c r="A24" s="20">
        <v>14</v>
      </c>
      <c r="B24" s="20" t="s">
        <v>99</v>
      </c>
      <c r="C24" s="25" t="s">
        <v>100</v>
      </c>
      <c r="D24" s="15" t="s">
        <v>80</v>
      </c>
      <c r="E24" s="15" t="s">
        <v>81</v>
      </c>
      <c r="F24" s="18" t="s">
        <v>82</v>
      </c>
      <c r="G24" s="19">
        <v>3</v>
      </c>
      <c r="H24" s="22">
        <v>1800.5</v>
      </c>
      <c r="I24" s="44">
        <f t="shared" si="0"/>
        <v>5401.5</v>
      </c>
      <c r="J24" s="42">
        <f>IF((H24*投标报价汇总表!$H$9&lt;0),0,H24*投标报价汇总表!$H$9)</f>
        <v>0</v>
      </c>
      <c r="K24" s="44">
        <f t="shared" si="1"/>
        <v>0</v>
      </c>
      <c r="L24" s="19" t="s">
        <v>92</v>
      </c>
      <c r="M24" s="49"/>
      <c r="N24" s="49"/>
      <c r="O24" s="49"/>
      <c r="P24" s="49"/>
      <c r="Q24" s="49"/>
      <c r="R24" s="49"/>
      <c r="S24" s="49"/>
      <c r="T24" s="49"/>
      <c r="U24" s="49"/>
      <c r="V24" s="49"/>
      <c r="W24" s="49"/>
      <c r="X24" s="49"/>
    </row>
    <row r="25" ht="35" customHeight="1" spans="1:24">
      <c r="A25" s="20">
        <v>15</v>
      </c>
      <c r="B25" s="20" t="s">
        <v>101</v>
      </c>
      <c r="C25" s="21" t="s">
        <v>102</v>
      </c>
      <c r="D25" s="15" t="s">
        <v>80</v>
      </c>
      <c r="E25" s="15" t="s">
        <v>81</v>
      </c>
      <c r="F25" s="18" t="s">
        <v>82</v>
      </c>
      <c r="G25" s="26">
        <v>9</v>
      </c>
      <c r="H25" s="22">
        <v>975</v>
      </c>
      <c r="I25" s="44">
        <f t="shared" si="0"/>
        <v>8775</v>
      </c>
      <c r="J25" s="42">
        <f>IF((H25*投标报价汇总表!$H$9&lt;0),0,H25*投标报价汇总表!$H$9)</f>
        <v>0</v>
      </c>
      <c r="K25" s="44">
        <f t="shared" si="1"/>
        <v>0</v>
      </c>
      <c r="L25" s="19" t="s">
        <v>92</v>
      </c>
      <c r="M25" s="49"/>
      <c r="N25" s="49"/>
      <c r="O25" s="49"/>
      <c r="P25" s="49"/>
      <c r="Q25" s="49"/>
      <c r="R25" s="49"/>
      <c r="S25" s="49"/>
      <c r="T25" s="49"/>
      <c r="U25" s="49"/>
      <c r="V25" s="49"/>
      <c r="W25" s="49"/>
      <c r="X25" s="49"/>
    </row>
    <row r="26" ht="35" customHeight="1" spans="1:24">
      <c r="A26" s="20">
        <v>16</v>
      </c>
      <c r="B26" s="20" t="s">
        <v>103</v>
      </c>
      <c r="C26" s="21" t="s">
        <v>104</v>
      </c>
      <c r="D26" s="15" t="s">
        <v>80</v>
      </c>
      <c r="E26" s="15" t="s">
        <v>81</v>
      </c>
      <c r="F26" s="18" t="s">
        <v>82</v>
      </c>
      <c r="G26" s="26">
        <v>3</v>
      </c>
      <c r="H26" s="22">
        <v>504.7</v>
      </c>
      <c r="I26" s="44">
        <f t="shared" si="0"/>
        <v>1514.1</v>
      </c>
      <c r="J26" s="42">
        <f>IF((H26*投标报价汇总表!$H$9&lt;0),0,H26*投标报价汇总表!$H$9)</f>
        <v>0</v>
      </c>
      <c r="K26" s="44">
        <f t="shared" si="1"/>
        <v>0</v>
      </c>
      <c r="L26" s="19" t="s">
        <v>92</v>
      </c>
      <c r="M26" s="49"/>
      <c r="N26" s="49"/>
      <c r="O26" s="49"/>
      <c r="P26" s="49"/>
      <c r="Q26" s="49"/>
      <c r="R26" s="49"/>
      <c r="S26" s="49"/>
      <c r="T26" s="49"/>
      <c r="U26" s="49"/>
      <c r="V26" s="49"/>
      <c r="W26" s="49"/>
      <c r="X26" s="49"/>
    </row>
    <row r="27" ht="35" customHeight="1" spans="1:24">
      <c r="A27" s="20">
        <v>17</v>
      </c>
      <c r="B27" s="20" t="s">
        <v>105</v>
      </c>
      <c r="C27" s="21" t="s">
        <v>106</v>
      </c>
      <c r="D27" s="15" t="s">
        <v>80</v>
      </c>
      <c r="E27" s="15" t="s">
        <v>81</v>
      </c>
      <c r="F27" s="18" t="s">
        <v>82</v>
      </c>
      <c r="G27" s="26">
        <v>5</v>
      </c>
      <c r="H27" s="22">
        <v>1282.5</v>
      </c>
      <c r="I27" s="44">
        <f t="shared" si="0"/>
        <v>6412.5</v>
      </c>
      <c r="J27" s="42">
        <f>IF((H27*投标报价汇总表!$H$9&lt;0),0,H27*投标报价汇总表!$H$9)</f>
        <v>0</v>
      </c>
      <c r="K27" s="44">
        <f t="shared" si="1"/>
        <v>0</v>
      </c>
      <c r="L27" s="19" t="s">
        <v>92</v>
      </c>
      <c r="M27" s="49"/>
      <c r="N27" s="49"/>
      <c r="O27" s="49"/>
      <c r="P27" s="49"/>
      <c r="Q27" s="49"/>
      <c r="R27" s="49"/>
      <c r="S27" s="49"/>
      <c r="T27" s="49"/>
      <c r="U27" s="49"/>
      <c r="V27" s="49"/>
      <c r="W27" s="49"/>
      <c r="X27" s="49"/>
    </row>
    <row r="28" ht="35" customHeight="1" spans="1:24">
      <c r="A28" s="20">
        <v>18</v>
      </c>
      <c r="B28" s="20" t="s">
        <v>107</v>
      </c>
      <c r="C28" s="21" t="s">
        <v>108</v>
      </c>
      <c r="D28" s="15" t="s">
        <v>80</v>
      </c>
      <c r="E28" s="15" t="s">
        <v>81</v>
      </c>
      <c r="F28" s="18" t="s">
        <v>82</v>
      </c>
      <c r="G28" s="26">
        <v>7</v>
      </c>
      <c r="H28" s="22">
        <v>1300</v>
      </c>
      <c r="I28" s="44">
        <f t="shared" si="0"/>
        <v>9100</v>
      </c>
      <c r="J28" s="42">
        <f>IF((H28*投标报价汇总表!$H$9&lt;0),0,H28*投标报价汇总表!$H$9)</f>
        <v>0</v>
      </c>
      <c r="K28" s="44">
        <f t="shared" si="1"/>
        <v>0</v>
      </c>
      <c r="L28" s="19" t="s">
        <v>92</v>
      </c>
      <c r="M28" s="49"/>
      <c r="N28" s="49"/>
      <c r="O28" s="49"/>
      <c r="P28" s="49"/>
      <c r="Q28" s="49"/>
      <c r="R28" s="49"/>
      <c r="S28" s="49"/>
      <c r="T28" s="49"/>
      <c r="U28" s="49"/>
      <c r="V28" s="49"/>
      <c r="W28" s="49"/>
      <c r="X28" s="49"/>
    </row>
    <row r="29" ht="35" customHeight="1" spans="1:24">
      <c r="A29" s="20">
        <v>19</v>
      </c>
      <c r="B29" s="20" t="s">
        <v>109</v>
      </c>
      <c r="C29" s="21" t="s">
        <v>110</v>
      </c>
      <c r="D29" s="15" t="s">
        <v>80</v>
      </c>
      <c r="E29" s="15" t="s">
        <v>81</v>
      </c>
      <c r="F29" s="18" t="s">
        <v>82</v>
      </c>
      <c r="G29" s="19">
        <v>4</v>
      </c>
      <c r="H29" s="22">
        <v>573.3</v>
      </c>
      <c r="I29" s="44">
        <f t="shared" si="0"/>
        <v>2293.2</v>
      </c>
      <c r="J29" s="42">
        <f>IF((H29*投标报价汇总表!$H$9&lt;0),0,H29*投标报价汇总表!$H$9)</f>
        <v>0</v>
      </c>
      <c r="K29" s="44">
        <f t="shared" si="1"/>
        <v>0</v>
      </c>
      <c r="L29" s="19" t="s">
        <v>111</v>
      </c>
      <c r="M29" s="49"/>
      <c r="N29" s="49"/>
      <c r="O29" s="49"/>
      <c r="P29" s="49"/>
      <c r="Q29" s="49"/>
      <c r="R29" s="49"/>
      <c r="S29" s="49"/>
      <c r="T29" s="49"/>
      <c r="U29" s="49"/>
      <c r="V29" s="49"/>
      <c r="W29" s="49"/>
      <c r="X29" s="49"/>
    </row>
    <row r="30" ht="35" customHeight="1" spans="1:24">
      <c r="A30" s="20">
        <v>20</v>
      </c>
      <c r="B30" s="20" t="s">
        <v>112</v>
      </c>
      <c r="C30" s="21" t="s">
        <v>113</v>
      </c>
      <c r="D30" s="15" t="s">
        <v>80</v>
      </c>
      <c r="E30" s="15" t="s">
        <v>81</v>
      </c>
      <c r="F30" s="18" t="s">
        <v>82</v>
      </c>
      <c r="G30" s="19">
        <v>5</v>
      </c>
      <c r="H30" s="22">
        <v>315</v>
      </c>
      <c r="I30" s="44">
        <f t="shared" si="0"/>
        <v>1575</v>
      </c>
      <c r="J30" s="42">
        <f>IF((H30*投标报价汇总表!$H$9&lt;0),0,H30*投标报价汇总表!$H$9)</f>
        <v>0</v>
      </c>
      <c r="K30" s="44">
        <f t="shared" si="1"/>
        <v>0</v>
      </c>
      <c r="L30" s="19" t="s">
        <v>111</v>
      </c>
      <c r="M30" s="49"/>
      <c r="N30" s="49"/>
      <c r="O30" s="49"/>
      <c r="P30" s="49"/>
      <c r="Q30" s="49"/>
      <c r="R30" s="49"/>
      <c r="S30" s="49"/>
      <c r="T30" s="49"/>
      <c r="U30" s="49"/>
      <c r="V30" s="49"/>
      <c r="W30" s="49"/>
      <c r="X30" s="49"/>
    </row>
    <row r="31" ht="35" customHeight="1" spans="1:24">
      <c r="A31" s="20">
        <v>21</v>
      </c>
      <c r="B31" s="20" t="s">
        <v>114</v>
      </c>
      <c r="C31" s="21" t="s">
        <v>115</v>
      </c>
      <c r="D31" s="15" t="s">
        <v>80</v>
      </c>
      <c r="E31" s="15" t="s">
        <v>81</v>
      </c>
      <c r="F31" s="18" t="s">
        <v>82</v>
      </c>
      <c r="G31" s="19">
        <v>11</v>
      </c>
      <c r="H31" s="22">
        <v>318.5</v>
      </c>
      <c r="I31" s="44">
        <f t="shared" si="0"/>
        <v>3503.5</v>
      </c>
      <c r="J31" s="42">
        <f>IF((H31*投标报价汇总表!$H$9&lt;0),0,H31*投标报价汇总表!$H$9)</f>
        <v>0</v>
      </c>
      <c r="K31" s="44">
        <f t="shared" si="1"/>
        <v>0</v>
      </c>
      <c r="L31" s="19" t="s">
        <v>111</v>
      </c>
      <c r="M31" s="49"/>
      <c r="N31" s="49"/>
      <c r="O31" s="49"/>
      <c r="P31" s="49"/>
      <c r="Q31" s="49"/>
      <c r="R31" s="49"/>
      <c r="S31" s="49"/>
      <c r="T31" s="49"/>
      <c r="U31" s="49"/>
      <c r="V31" s="49"/>
      <c r="W31" s="49"/>
      <c r="X31" s="49"/>
    </row>
    <row r="32" ht="35" customHeight="1" spans="1:24">
      <c r="A32" s="20">
        <v>22</v>
      </c>
      <c r="B32" s="20" t="s">
        <v>116</v>
      </c>
      <c r="C32" s="21" t="s">
        <v>117</v>
      </c>
      <c r="D32" s="15" t="s">
        <v>80</v>
      </c>
      <c r="E32" s="15" t="s">
        <v>81</v>
      </c>
      <c r="F32" s="18" t="s">
        <v>82</v>
      </c>
      <c r="G32" s="19">
        <v>10</v>
      </c>
      <c r="H32" s="22">
        <v>318.5</v>
      </c>
      <c r="I32" s="44">
        <f t="shared" si="0"/>
        <v>3185</v>
      </c>
      <c r="J32" s="42">
        <f>IF((H32*投标报价汇总表!$H$9&lt;0),0,H32*投标报价汇总表!$H$9)</f>
        <v>0</v>
      </c>
      <c r="K32" s="44">
        <f t="shared" si="1"/>
        <v>0</v>
      </c>
      <c r="L32" s="19" t="s">
        <v>111</v>
      </c>
      <c r="M32" s="49"/>
      <c r="N32" s="49"/>
      <c r="O32" s="49"/>
      <c r="P32" s="49"/>
      <c r="Q32" s="49"/>
      <c r="R32" s="49"/>
      <c r="S32" s="49"/>
      <c r="T32" s="49"/>
      <c r="U32" s="49"/>
      <c r="V32" s="49"/>
      <c r="W32" s="49"/>
      <c r="X32" s="49"/>
    </row>
    <row r="33" ht="35" customHeight="1" spans="1:24">
      <c r="A33" s="20">
        <v>23</v>
      </c>
      <c r="B33" s="20" t="s">
        <v>118</v>
      </c>
      <c r="C33" s="21" t="s">
        <v>119</v>
      </c>
      <c r="D33" s="15" t="s">
        <v>80</v>
      </c>
      <c r="E33" s="15" t="s">
        <v>81</v>
      </c>
      <c r="F33" s="18" t="s">
        <v>82</v>
      </c>
      <c r="G33" s="19">
        <v>7</v>
      </c>
      <c r="H33" s="22">
        <v>627.5</v>
      </c>
      <c r="I33" s="44">
        <f t="shared" si="0"/>
        <v>4392.5</v>
      </c>
      <c r="J33" s="42">
        <f>IF((H33*投标报价汇总表!$H$9&lt;0),0,H33*投标报价汇总表!$H$9)</f>
        <v>0</v>
      </c>
      <c r="K33" s="44">
        <f t="shared" si="1"/>
        <v>0</v>
      </c>
      <c r="L33" s="19" t="s">
        <v>111</v>
      </c>
      <c r="M33" s="49"/>
      <c r="N33" s="49"/>
      <c r="O33" s="49"/>
      <c r="P33" s="49"/>
      <c r="Q33" s="49"/>
      <c r="R33" s="49"/>
      <c r="S33" s="49"/>
      <c r="T33" s="49"/>
      <c r="U33" s="49"/>
      <c r="V33" s="49"/>
      <c r="W33" s="49"/>
      <c r="X33" s="49"/>
    </row>
    <row r="34" ht="35" customHeight="1" spans="1:24">
      <c r="A34" s="20">
        <v>24</v>
      </c>
      <c r="B34" s="20" t="s">
        <v>120</v>
      </c>
      <c r="C34" s="21" t="s">
        <v>121</v>
      </c>
      <c r="D34" s="15" t="s">
        <v>80</v>
      </c>
      <c r="E34" s="15" t="s">
        <v>81</v>
      </c>
      <c r="F34" s="18" t="s">
        <v>82</v>
      </c>
      <c r="G34" s="19">
        <v>7</v>
      </c>
      <c r="H34" s="22">
        <v>440</v>
      </c>
      <c r="I34" s="44">
        <f t="shared" si="0"/>
        <v>3080</v>
      </c>
      <c r="J34" s="42">
        <f>IF((H34*投标报价汇总表!$H$9&lt;0),0,H34*投标报价汇总表!$H$9)</f>
        <v>0</v>
      </c>
      <c r="K34" s="44">
        <f t="shared" si="1"/>
        <v>0</v>
      </c>
      <c r="L34" s="19" t="s">
        <v>111</v>
      </c>
      <c r="M34" s="49"/>
      <c r="N34" s="49"/>
      <c r="O34" s="49"/>
      <c r="P34" s="49"/>
      <c r="Q34" s="49"/>
      <c r="R34" s="49"/>
      <c r="S34" s="49"/>
      <c r="T34" s="49"/>
      <c r="U34" s="49"/>
      <c r="V34" s="49"/>
      <c r="W34" s="49"/>
      <c r="X34" s="49"/>
    </row>
    <row r="35" ht="35" customHeight="1" spans="1:24">
      <c r="A35" s="20">
        <v>25</v>
      </c>
      <c r="B35" s="20" t="s">
        <v>122</v>
      </c>
      <c r="C35" s="21" t="s">
        <v>123</v>
      </c>
      <c r="D35" s="15" t="s">
        <v>80</v>
      </c>
      <c r="E35" s="15" t="s">
        <v>81</v>
      </c>
      <c r="F35" s="18" t="s">
        <v>82</v>
      </c>
      <c r="G35" s="19">
        <v>4</v>
      </c>
      <c r="H35" s="22">
        <v>348</v>
      </c>
      <c r="I35" s="44">
        <f t="shared" si="0"/>
        <v>1392</v>
      </c>
      <c r="J35" s="42">
        <f>IF((H35*投标报价汇总表!$H$9&lt;0),0,H35*投标报价汇总表!$H$9)</f>
        <v>0</v>
      </c>
      <c r="K35" s="44">
        <f t="shared" si="1"/>
        <v>0</v>
      </c>
      <c r="L35" s="19" t="s">
        <v>111</v>
      </c>
      <c r="M35" s="49"/>
      <c r="N35" s="49"/>
      <c r="O35" s="49"/>
      <c r="P35" s="49"/>
      <c r="Q35" s="49"/>
      <c r="R35" s="49"/>
      <c r="S35" s="49"/>
      <c r="T35" s="49"/>
      <c r="U35" s="49"/>
      <c r="V35" s="49"/>
      <c r="W35" s="49"/>
      <c r="X35" s="49"/>
    </row>
    <row r="36" ht="35" customHeight="1" spans="1:24">
      <c r="A36" s="20">
        <v>26</v>
      </c>
      <c r="B36" s="20" t="s">
        <v>124</v>
      </c>
      <c r="C36" s="21" t="s">
        <v>125</v>
      </c>
      <c r="D36" s="15" t="s">
        <v>80</v>
      </c>
      <c r="E36" s="15" t="s">
        <v>81</v>
      </c>
      <c r="F36" s="18" t="s">
        <v>82</v>
      </c>
      <c r="G36" s="19">
        <v>6</v>
      </c>
      <c r="H36" s="22">
        <v>250.3</v>
      </c>
      <c r="I36" s="44">
        <f t="shared" si="0"/>
        <v>1501.8</v>
      </c>
      <c r="J36" s="42">
        <f>IF((H36*投标报价汇总表!$H$9&lt;0),0,H36*投标报价汇总表!$H$9)</f>
        <v>0</v>
      </c>
      <c r="K36" s="44">
        <f t="shared" si="1"/>
        <v>0</v>
      </c>
      <c r="L36" s="19" t="s">
        <v>111</v>
      </c>
      <c r="M36" s="49"/>
      <c r="N36" s="49"/>
      <c r="O36" s="49"/>
      <c r="P36" s="49"/>
      <c r="Q36" s="49"/>
      <c r="R36" s="49"/>
      <c r="S36" s="49"/>
      <c r="T36" s="49"/>
      <c r="U36" s="49"/>
      <c r="V36" s="49"/>
      <c r="W36" s="49"/>
      <c r="X36" s="49"/>
    </row>
    <row r="37" ht="35" customHeight="1" spans="1:24">
      <c r="A37" s="20">
        <v>27</v>
      </c>
      <c r="B37" s="20" t="s">
        <v>126</v>
      </c>
      <c r="C37" s="21" t="s">
        <v>127</v>
      </c>
      <c r="D37" s="15" t="s">
        <v>59</v>
      </c>
      <c r="E37" s="15" t="s">
        <v>81</v>
      </c>
      <c r="F37" s="19" t="s">
        <v>61</v>
      </c>
      <c r="G37" s="19">
        <v>53.1</v>
      </c>
      <c r="H37" s="22">
        <v>154.8</v>
      </c>
      <c r="I37" s="44">
        <f t="shared" si="0"/>
        <v>8219.88</v>
      </c>
      <c r="J37" s="42">
        <f>IF((H37*投标报价汇总表!$H$9&lt;0),0,H37*投标报价汇总表!$H$9)</f>
        <v>0</v>
      </c>
      <c r="K37" s="44">
        <f t="shared" si="1"/>
        <v>0</v>
      </c>
      <c r="L37" s="19" t="s">
        <v>128</v>
      </c>
      <c r="M37" s="49"/>
      <c r="N37" s="49"/>
      <c r="O37" s="49"/>
      <c r="P37" s="49"/>
      <c r="Q37" s="49"/>
      <c r="R37" s="49"/>
      <c r="S37" s="49"/>
      <c r="T37" s="49"/>
      <c r="U37" s="49"/>
      <c r="V37" s="49"/>
      <c r="W37" s="49"/>
      <c r="X37" s="49"/>
    </row>
    <row r="38" ht="35" customHeight="1" spans="1:24">
      <c r="A38" s="20">
        <v>28</v>
      </c>
      <c r="B38" s="20" t="s">
        <v>129</v>
      </c>
      <c r="C38" s="21" t="s">
        <v>130</v>
      </c>
      <c r="D38" s="15" t="s">
        <v>59</v>
      </c>
      <c r="E38" s="15" t="s">
        <v>81</v>
      </c>
      <c r="F38" s="19" t="s">
        <v>61</v>
      </c>
      <c r="G38" s="19">
        <v>6.8</v>
      </c>
      <c r="H38" s="22">
        <v>72.2</v>
      </c>
      <c r="I38" s="44">
        <f t="shared" si="0"/>
        <v>490.96</v>
      </c>
      <c r="J38" s="42">
        <f>IF((H38*投标报价汇总表!$H$9&lt;0),0,H38*投标报价汇总表!$H$9)</f>
        <v>0</v>
      </c>
      <c r="K38" s="44">
        <f t="shared" si="1"/>
        <v>0</v>
      </c>
      <c r="L38" s="19" t="s">
        <v>131</v>
      </c>
      <c r="M38" s="49"/>
      <c r="N38" s="49"/>
      <c r="O38" s="49"/>
      <c r="P38" s="49"/>
      <c r="Q38" s="49"/>
      <c r="R38" s="49"/>
      <c r="S38" s="49"/>
      <c r="T38" s="49"/>
      <c r="U38" s="49"/>
      <c r="V38" s="49"/>
      <c r="W38" s="49"/>
      <c r="X38" s="49"/>
    </row>
    <row r="39" ht="35" customHeight="1" spans="1:24">
      <c r="A39" s="20">
        <v>29</v>
      </c>
      <c r="B39" s="20" t="s">
        <v>132</v>
      </c>
      <c r="C39" s="21" t="s">
        <v>133</v>
      </c>
      <c r="D39" s="15" t="s">
        <v>59</v>
      </c>
      <c r="E39" s="15" t="s">
        <v>81</v>
      </c>
      <c r="F39" s="19" t="s">
        <v>61</v>
      </c>
      <c r="G39" s="19">
        <v>1.3</v>
      </c>
      <c r="H39" s="22">
        <v>76</v>
      </c>
      <c r="I39" s="44">
        <f t="shared" si="0"/>
        <v>98.8</v>
      </c>
      <c r="J39" s="42">
        <f>IF((H39*投标报价汇总表!$H$9&lt;0),0,H39*投标报价汇总表!$H$9)</f>
        <v>0</v>
      </c>
      <c r="K39" s="44">
        <f t="shared" si="1"/>
        <v>0</v>
      </c>
      <c r="L39" s="19" t="s">
        <v>131</v>
      </c>
      <c r="M39" s="49"/>
      <c r="N39" s="49"/>
      <c r="O39" s="49"/>
      <c r="P39" s="49"/>
      <c r="Q39" s="49"/>
      <c r="R39" s="49"/>
      <c r="S39" s="49"/>
      <c r="T39" s="49"/>
      <c r="U39" s="49"/>
      <c r="V39" s="49"/>
      <c r="W39" s="49"/>
      <c r="X39" s="49"/>
    </row>
    <row r="40" ht="35" customHeight="1" spans="1:24">
      <c r="A40" s="20">
        <v>30</v>
      </c>
      <c r="B40" s="20" t="s">
        <v>134</v>
      </c>
      <c r="C40" s="21" t="s">
        <v>135</v>
      </c>
      <c r="D40" s="15" t="s">
        <v>59</v>
      </c>
      <c r="E40" s="15" t="s">
        <v>81</v>
      </c>
      <c r="F40" s="19" t="s">
        <v>61</v>
      </c>
      <c r="G40" s="19">
        <v>160</v>
      </c>
      <c r="H40" s="22">
        <v>154.8</v>
      </c>
      <c r="I40" s="44">
        <f t="shared" si="0"/>
        <v>24768</v>
      </c>
      <c r="J40" s="42">
        <f>IF((H40*投标报价汇总表!$H$9&lt;0),0,H40*投标报价汇总表!$H$9)</f>
        <v>0</v>
      </c>
      <c r="K40" s="44">
        <f t="shared" si="1"/>
        <v>0</v>
      </c>
      <c r="L40" s="19" t="s">
        <v>128</v>
      </c>
      <c r="M40" s="49"/>
      <c r="N40" s="49"/>
      <c r="O40" s="49"/>
      <c r="P40" s="49"/>
      <c r="Q40" s="49"/>
      <c r="R40" s="49"/>
      <c r="S40" s="49"/>
      <c r="T40" s="49"/>
      <c r="U40" s="49"/>
      <c r="V40" s="49"/>
      <c r="W40" s="49"/>
      <c r="X40" s="49"/>
    </row>
    <row r="41" ht="35" customHeight="1" spans="1:24">
      <c r="A41" s="20">
        <v>31</v>
      </c>
      <c r="B41" s="20" t="s">
        <v>136</v>
      </c>
      <c r="C41" s="21" t="s">
        <v>137</v>
      </c>
      <c r="D41" s="15" t="s">
        <v>59</v>
      </c>
      <c r="E41" s="15" t="s">
        <v>81</v>
      </c>
      <c r="F41" s="19" t="s">
        <v>61</v>
      </c>
      <c r="G41" s="19">
        <v>258.3</v>
      </c>
      <c r="H41" s="22">
        <v>154.8</v>
      </c>
      <c r="I41" s="44">
        <f t="shared" si="0"/>
        <v>39984.84</v>
      </c>
      <c r="J41" s="42">
        <f>IF((H41*投标报价汇总表!$H$9&lt;0),0,H41*投标报价汇总表!$H$9)</f>
        <v>0</v>
      </c>
      <c r="K41" s="44">
        <f t="shared" si="1"/>
        <v>0</v>
      </c>
      <c r="L41" s="19" t="s">
        <v>128</v>
      </c>
      <c r="M41" s="49"/>
      <c r="N41" s="49"/>
      <c r="O41" s="49"/>
      <c r="P41" s="49"/>
      <c r="Q41" s="49"/>
      <c r="R41" s="49"/>
      <c r="S41" s="49"/>
      <c r="T41" s="49"/>
      <c r="U41" s="49"/>
      <c r="V41" s="49"/>
      <c r="W41" s="49"/>
      <c r="X41" s="49"/>
    </row>
    <row r="42" ht="35" customHeight="1" spans="1:24">
      <c r="A42" s="20">
        <v>32</v>
      </c>
      <c r="B42" s="20" t="s">
        <v>138</v>
      </c>
      <c r="C42" s="21" t="s">
        <v>139</v>
      </c>
      <c r="D42" s="15" t="s">
        <v>59</v>
      </c>
      <c r="E42" s="15" t="s">
        <v>81</v>
      </c>
      <c r="F42" s="19" t="s">
        <v>61</v>
      </c>
      <c r="G42" s="19">
        <v>33</v>
      </c>
      <c r="H42" s="22">
        <v>154.8</v>
      </c>
      <c r="I42" s="44">
        <f t="shared" si="0"/>
        <v>5108.4</v>
      </c>
      <c r="J42" s="42">
        <f>IF((H42*投标报价汇总表!$H$9&lt;0),0,H42*投标报价汇总表!$H$9)</f>
        <v>0</v>
      </c>
      <c r="K42" s="44">
        <f t="shared" si="1"/>
        <v>0</v>
      </c>
      <c r="L42" s="19" t="s">
        <v>128</v>
      </c>
      <c r="M42" s="49"/>
      <c r="N42" s="49"/>
      <c r="O42" s="49"/>
      <c r="P42" s="49"/>
      <c r="Q42" s="49"/>
      <c r="R42" s="49"/>
      <c r="S42" s="49"/>
      <c r="T42" s="49"/>
      <c r="U42" s="49"/>
      <c r="V42" s="49"/>
      <c r="W42" s="49"/>
      <c r="X42" s="49"/>
    </row>
    <row r="43" ht="35" customHeight="1" spans="1:24">
      <c r="A43" s="20">
        <v>33</v>
      </c>
      <c r="B43" s="20" t="s">
        <v>140</v>
      </c>
      <c r="C43" s="21" t="s">
        <v>141</v>
      </c>
      <c r="D43" s="15" t="s">
        <v>59</v>
      </c>
      <c r="E43" s="15" t="s">
        <v>81</v>
      </c>
      <c r="F43" s="19" t="s">
        <v>61</v>
      </c>
      <c r="G43" s="19">
        <v>1.7</v>
      </c>
      <c r="H43" s="22">
        <v>115</v>
      </c>
      <c r="I43" s="44">
        <f t="shared" si="0"/>
        <v>195.5</v>
      </c>
      <c r="J43" s="42">
        <f>IF((H43*投标报价汇总表!$H$9&lt;0),0,H43*投标报价汇总表!$H$9)</f>
        <v>0</v>
      </c>
      <c r="K43" s="44">
        <f t="shared" si="1"/>
        <v>0</v>
      </c>
      <c r="L43" s="19" t="s">
        <v>131</v>
      </c>
      <c r="M43" s="49"/>
      <c r="N43" s="49"/>
      <c r="O43" s="49"/>
      <c r="P43" s="49"/>
      <c r="Q43" s="49"/>
      <c r="R43" s="49"/>
      <c r="S43" s="49"/>
      <c r="T43" s="49"/>
      <c r="U43" s="49"/>
      <c r="V43" s="49"/>
      <c r="W43" s="49"/>
      <c r="X43" s="49"/>
    </row>
    <row r="44" ht="35" customHeight="1" spans="1:24">
      <c r="A44" s="20">
        <v>34</v>
      </c>
      <c r="B44" s="20" t="s">
        <v>142</v>
      </c>
      <c r="C44" s="21" t="s">
        <v>143</v>
      </c>
      <c r="D44" s="15" t="s">
        <v>59</v>
      </c>
      <c r="E44" s="15" t="s">
        <v>81</v>
      </c>
      <c r="F44" s="19" t="s">
        <v>61</v>
      </c>
      <c r="G44" s="19">
        <v>158</v>
      </c>
      <c r="H44" s="22">
        <v>154.8</v>
      </c>
      <c r="I44" s="44">
        <f t="shared" si="0"/>
        <v>24458.4</v>
      </c>
      <c r="J44" s="42">
        <f>IF((H44*投标报价汇总表!$H$9&lt;0),0,H44*投标报价汇总表!$H$9)</f>
        <v>0</v>
      </c>
      <c r="K44" s="44">
        <f t="shared" si="1"/>
        <v>0</v>
      </c>
      <c r="L44" s="24" t="s">
        <v>144</v>
      </c>
      <c r="M44" s="49"/>
      <c r="N44" s="49"/>
      <c r="O44" s="49"/>
      <c r="P44" s="49"/>
      <c r="Q44" s="49"/>
      <c r="R44" s="49"/>
      <c r="S44" s="49"/>
      <c r="T44" s="49"/>
      <c r="U44" s="49"/>
      <c r="V44" s="49"/>
      <c r="W44" s="49"/>
      <c r="X44" s="49"/>
    </row>
    <row r="45" ht="35" customHeight="1" spans="1:24">
      <c r="A45" s="20">
        <v>35</v>
      </c>
      <c r="B45" s="20" t="s">
        <v>145</v>
      </c>
      <c r="C45" s="21" t="s">
        <v>146</v>
      </c>
      <c r="D45" s="15" t="s">
        <v>59</v>
      </c>
      <c r="E45" s="15" t="s">
        <v>81</v>
      </c>
      <c r="F45" s="19" t="s">
        <v>61</v>
      </c>
      <c r="G45" s="19">
        <v>44.1</v>
      </c>
      <c r="H45" s="22">
        <v>115</v>
      </c>
      <c r="I45" s="44">
        <f t="shared" si="0"/>
        <v>5071.5</v>
      </c>
      <c r="J45" s="42">
        <f>IF((H45*投标报价汇总表!$H$9&lt;0),0,H45*投标报价汇总表!$H$9)</f>
        <v>0</v>
      </c>
      <c r="K45" s="44">
        <f t="shared" si="1"/>
        <v>0</v>
      </c>
      <c r="L45" s="19" t="s">
        <v>147</v>
      </c>
      <c r="M45" s="49"/>
      <c r="N45" s="49"/>
      <c r="O45" s="49"/>
      <c r="P45" s="49"/>
      <c r="Q45" s="49"/>
      <c r="R45" s="49"/>
      <c r="S45" s="49"/>
      <c r="T45" s="49"/>
      <c r="U45" s="49"/>
      <c r="V45" s="49"/>
      <c r="W45" s="49"/>
      <c r="X45" s="49"/>
    </row>
    <row r="46" ht="35" customHeight="1" spans="1:24">
      <c r="A46" s="20">
        <v>36</v>
      </c>
      <c r="B46" s="20" t="s">
        <v>148</v>
      </c>
      <c r="C46" s="27" t="s">
        <v>149</v>
      </c>
      <c r="D46" s="15" t="s">
        <v>80</v>
      </c>
      <c r="E46" s="15" t="s">
        <v>150</v>
      </c>
      <c r="F46" s="28" t="s">
        <v>82</v>
      </c>
      <c r="G46" s="22">
        <v>30</v>
      </c>
      <c r="H46" s="22">
        <v>168.4</v>
      </c>
      <c r="I46" s="44">
        <f t="shared" si="0"/>
        <v>5052</v>
      </c>
      <c r="J46" s="42">
        <f>IF((H46*投标报价汇总表!$H$9&lt;0),0,H46*投标报价汇总表!$H$9)</f>
        <v>0</v>
      </c>
      <c r="K46" s="44">
        <f t="shared" si="1"/>
        <v>0</v>
      </c>
      <c r="L46" s="50" t="s">
        <v>151</v>
      </c>
      <c r="M46" s="49"/>
      <c r="N46" s="49"/>
      <c r="O46" s="49"/>
      <c r="P46" s="49"/>
      <c r="Q46" s="49"/>
      <c r="R46" s="49"/>
      <c r="S46" s="49"/>
      <c r="T46" s="49"/>
      <c r="U46" s="49"/>
      <c r="V46" s="49"/>
      <c r="W46" s="49"/>
      <c r="X46" s="49"/>
    </row>
    <row r="47" ht="35" customHeight="1" spans="1:24">
      <c r="A47" s="10">
        <v>705</v>
      </c>
      <c r="B47" s="11"/>
      <c r="C47" s="9" t="s">
        <v>152</v>
      </c>
      <c r="D47" s="20"/>
      <c r="E47" s="20"/>
      <c r="F47" s="20"/>
      <c r="G47" s="20"/>
      <c r="H47" s="20"/>
      <c r="I47" s="20"/>
      <c r="J47" s="51"/>
      <c r="K47" s="20"/>
      <c r="L47" s="20"/>
      <c r="M47" s="49"/>
      <c r="N47" s="49"/>
      <c r="O47" s="49"/>
      <c r="P47" s="49"/>
      <c r="Q47" s="49"/>
      <c r="R47" s="49"/>
      <c r="S47" s="49"/>
      <c r="T47" s="49"/>
      <c r="U47" s="49"/>
      <c r="V47" s="49"/>
      <c r="W47" s="49"/>
      <c r="X47" s="49"/>
    </row>
    <row r="48" ht="35" customHeight="1" spans="1:24">
      <c r="A48" s="20">
        <v>37</v>
      </c>
      <c r="B48" s="20" t="s">
        <v>153</v>
      </c>
      <c r="C48" s="21" t="s">
        <v>154</v>
      </c>
      <c r="D48" s="15" t="s">
        <v>59</v>
      </c>
      <c r="E48" s="15" t="s">
        <v>155</v>
      </c>
      <c r="F48" s="19" t="s">
        <v>61</v>
      </c>
      <c r="G48" s="19">
        <v>50</v>
      </c>
      <c r="H48" s="22">
        <v>245.5</v>
      </c>
      <c r="I48" s="44">
        <f t="shared" ref="I48:I51" si="2">G48*H48</f>
        <v>12275</v>
      </c>
      <c r="J48" s="42">
        <f>IF((H48*投标报价汇总表!$H$9&lt;0),0,H48*投标报价汇总表!$H$9)</f>
        <v>0</v>
      </c>
      <c r="K48" s="44">
        <f t="shared" ref="K48:K51" si="3">G48*J48</f>
        <v>0</v>
      </c>
      <c r="L48" s="19" t="s">
        <v>156</v>
      </c>
      <c r="M48" s="49"/>
      <c r="N48" s="49"/>
      <c r="O48" s="49"/>
      <c r="P48" s="49"/>
      <c r="Q48" s="49"/>
      <c r="R48" s="49"/>
      <c r="S48" s="49"/>
      <c r="T48" s="49"/>
      <c r="U48" s="49"/>
      <c r="V48" s="49"/>
      <c r="W48" s="49"/>
      <c r="X48" s="49"/>
    </row>
    <row r="49" ht="35" customHeight="1" spans="1:24">
      <c r="A49" s="20">
        <v>38</v>
      </c>
      <c r="B49" s="20" t="s">
        <v>157</v>
      </c>
      <c r="C49" s="21" t="s">
        <v>158</v>
      </c>
      <c r="D49" s="15" t="s">
        <v>59</v>
      </c>
      <c r="E49" s="15" t="s">
        <v>159</v>
      </c>
      <c r="F49" s="19" t="s">
        <v>61</v>
      </c>
      <c r="G49" s="19">
        <v>34.7</v>
      </c>
      <c r="H49" s="22">
        <v>73</v>
      </c>
      <c r="I49" s="44">
        <f t="shared" si="2"/>
        <v>2533.1</v>
      </c>
      <c r="J49" s="42">
        <f>IF((H49*投标报价汇总表!$H$9&lt;0),0,H49*投标报价汇总表!$H$9)</f>
        <v>0</v>
      </c>
      <c r="K49" s="44">
        <f t="shared" si="3"/>
        <v>0</v>
      </c>
      <c r="L49" s="19" t="s">
        <v>156</v>
      </c>
      <c r="M49" s="49"/>
      <c r="N49" s="49"/>
      <c r="O49" s="49"/>
      <c r="P49" s="49"/>
      <c r="Q49" s="49"/>
      <c r="R49" s="49"/>
      <c r="S49" s="49"/>
      <c r="T49" s="49"/>
      <c r="U49" s="49"/>
      <c r="V49" s="49"/>
      <c r="W49" s="49"/>
      <c r="X49" s="49"/>
    </row>
    <row r="50" ht="35" customHeight="1" spans="1:24">
      <c r="A50" s="20">
        <v>39</v>
      </c>
      <c r="B50" s="20" t="s">
        <v>160</v>
      </c>
      <c r="C50" s="21" t="s">
        <v>161</v>
      </c>
      <c r="D50" s="15" t="s">
        <v>162</v>
      </c>
      <c r="E50" s="15" t="s">
        <v>163</v>
      </c>
      <c r="F50" s="18" t="s">
        <v>164</v>
      </c>
      <c r="G50" s="19">
        <v>1</v>
      </c>
      <c r="H50" s="22">
        <v>27800</v>
      </c>
      <c r="I50" s="44">
        <f t="shared" si="2"/>
        <v>27800</v>
      </c>
      <c r="J50" s="42">
        <f>IF((H50*投标报价汇总表!$H$9&lt;0),0,H50*投标报价汇总表!$H$9)</f>
        <v>0</v>
      </c>
      <c r="K50" s="44">
        <f t="shared" si="3"/>
        <v>0</v>
      </c>
      <c r="L50" s="19" t="s">
        <v>156</v>
      </c>
      <c r="M50" s="49"/>
      <c r="N50" s="49"/>
      <c r="O50" s="49"/>
      <c r="P50" s="49"/>
      <c r="Q50" s="49"/>
      <c r="R50" s="49"/>
      <c r="S50" s="49"/>
      <c r="T50" s="49"/>
      <c r="U50" s="49"/>
      <c r="V50" s="49"/>
      <c r="W50" s="49"/>
      <c r="X50" s="49"/>
    </row>
    <row r="51" ht="35" customHeight="1" spans="1:24">
      <c r="A51" s="20">
        <v>40</v>
      </c>
      <c r="B51" s="20" t="s">
        <v>165</v>
      </c>
      <c r="C51" s="21" t="s">
        <v>166</v>
      </c>
      <c r="D51" s="15" t="s">
        <v>167</v>
      </c>
      <c r="E51" s="15" t="s">
        <v>168</v>
      </c>
      <c r="F51" s="18" t="s">
        <v>53</v>
      </c>
      <c r="G51" s="19">
        <v>1</v>
      </c>
      <c r="H51" s="22">
        <v>11980</v>
      </c>
      <c r="I51" s="44">
        <f t="shared" si="2"/>
        <v>11980</v>
      </c>
      <c r="J51" s="42">
        <f>IF((H51*投标报价汇总表!$H$9&lt;0),0,H51*投标报价汇总表!$H$9)</f>
        <v>0</v>
      </c>
      <c r="K51" s="44">
        <f t="shared" si="3"/>
        <v>0</v>
      </c>
      <c r="L51" s="19" t="s">
        <v>156</v>
      </c>
      <c r="M51" s="49"/>
      <c r="N51" s="49"/>
      <c r="O51" s="49"/>
      <c r="P51" s="49"/>
      <c r="Q51" s="49"/>
      <c r="R51" s="49"/>
      <c r="S51" s="49"/>
      <c r="T51" s="49"/>
      <c r="U51" s="49"/>
      <c r="V51" s="49"/>
      <c r="W51" s="49"/>
      <c r="X51" s="49"/>
    </row>
    <row r="52" ht="35" customHeight="1" spans="1:24">
      <c r="A52" s="9" t="s">
        <v>169</v>
      </c>
      <c r="B52" s="9"/>
      <c r="C52" s="9"/>
      <c r="D52" s="15"/>
      <c r="E52" s="15"/>
      <c r="F52" s="28"/>
      <c r="G52" s="22"/>
      <c r="H52" s="28"/>
      <c r="I52" s="52">
        <f>SUM(I9:I51)</f>
        <v>386305.72</v>
      </c>
      <c r="J52" s="42"/>
      <c r="K52" s="52">
        <f>SUM(K9:K51)</f>
        <v>0</v>
      </c>
      <c r="L52" s="48"/>
      <c r="M52" s="49"/>
      <c r="N52" s="49"/>
      <c r="O52" s="49"/>
      <c r="P52" s="49"/>
      <c r="Q52" s="49"/>
      <c r="R52" s="49"/>
      <c r="S52" s="49"/>
      <c r="T52" s="49"/>
      <c r="U52" s="49"/>
      <c r="V52" s="49"/>
      <c r="W52" s="49"/>
      <c r="X52" s="49"/>
    </row>
    <row r="53" ht="35" customHeight="1" spans="1:24">
      <c r="A53" s="29"/>
      <c r="B53" s="29"/>
      <c r="C53" s="29"/>
      <c r="D53" s="29"/>
      <c r="E53" s="29"/>
      <c r="F53" s="29"/>
      <c r="G53" s="29"/>
      <c r="H53" s="29"/>
      <c r="I53" s="29"/>
      <c r="J53" s="29"/>
      <c r="K53" s="29"/>
      <c r="L53" s="29"/>
      <c r="M53" s="49"/>
      <c r="N53" s="49"/>
      <c r="O53" s="49"/>
      <c r="P53" s="49"/>
      <c r="Q53" s="49"/>
      <c r="R53" s="49"/>
      <c r="S53" s="49"/>
      <c r="T53" s="49"/>
      <c r="U53" s="49"/>
      <c r="V53" s="49"/>
      <c r="W53" s="49"/>
      <c r="X53" s="49"/>
    </row>
    <row r="54" ht="35" customHeight="1" spans="1:24">
      <c r="A54" s="30"/>
      <c r="B54" s="31"/>
      <c r="C54" s="29"/>
      <c r="D54" s="30"/>
      <c r="E54" s="30"/>
      <c r="F54" s="30"/>
      <c r="G54" s="30"/>
      <c r="H54" s="30"/>
      <c r="I54" s="30"/>
      <c r="J54" s="30"/>
      <c r="K54" s="30"/>
      <c r="L54" s="30"/>
      <c r="M54" s="49"/>
      <c r="N54" s="49"/>
      <c r="O54" s="49"/>
      <c r="P54" s="49"/>
      <c r="Q54" s="49"/>
      <c r="R54" s="49"/>
      <c r="S54" s="49"/>
      <c r="T54" s="49"/>
      <c r="U54" s="49"/>
      <c r="V54" s="49"/>
      <c r="W54" s="49"/>
      <c r="X54" s="49"/>
    </row>
    <row r="55" ht="35" customHeight="1" spans="9:24">
      <c r="I55" s="53"/>
      <c r="J55" s="54"/>
      <c r="K55" s="53"/>
      <c r="L55" s="55"/>
      <c r="M55" s="49"/>
      <c r="N55" s="49"/>
      <c r="O55" s="49"/>
      <c r="P55" s="49"/>
      <c r="Q55" s="49"/>
      <c r="R55" s="49"/>
      <c r="S55" s="49"/>
      <c r="T55" s="49"/>
      <c r="U55" s="49"/>
      <c r="V55" s="49"/>
      <c r="W55" s="49"/>
      <c r="X55" s="49"/>
    </row>
    <row r="56" ht="35" customHeight="1" spans="9:24">
      <c r="I56" s="53"/>
      <c r="J56" s="54"/>
      <c r="K56" s="53"/>
      <c r="L56" s="55"/>
      <c r="M56" s="49"/>
      <c r="N56" s="49"/>
      <c r="O56" s="49"/>
      <c r="P56" s="49"/>
      <c r="Q56" s="49"/>
      <c r="R56" s="49"/>
      <c r="S56" s="49"/>
      <c r="T56" s="49"/>
      <c r="U56" s="49"/>
      <c r="V56" s="49"/>
      <c r="W56" s="49"/>
      <c r="X56" s="49"/>
    </row>
    <row r="57" ht="35" customHeight="1" spans="9:24">
      <c r="I57" s="53"/>
      <c r="J57" s="54"/>
      <c r="K57" s="53"/>
      <c r="L57" s="55"/>
      <c r="M57" s="49"/>
      <c r="N57" s="49"/>
      <c r="O57" s="49"/>
      <c r="P57" s="49"/>
      <c r="Q57" s="49"/>
      <c r="R57" s="49"/>
      <c r="S57" s="49"/>
      <c r="T57" s="49"/>
      <c r="U57" s="49"/>
      <c r="V57" s="49"/>
      <c r="W57" s="49"/>
      <c r="X57" s="49"/>
    </row>
    <row r="58" ht="35" customHeight="1" spans="9:24">
      <c r="I58" s="53"/>
      <c r="J58" s="54"/>
      <c r="K58" s="53"/>
      <c r="L58" s="55"/>
      <c r="M58" s="49"/>
      <c r="N58" s="49"/>
      <c r="O58" s="49"/>
      <c r="P58" s="49"/>
      <c r="Q58" s="49"/>
      <c r="R58" s="49"/>
      <c r="S58" s="49"/>
      <c r="T58" s="49"/>
      <c r="U58" s="49"/>
      <c r="V58" s="49"/>
      <c r="W58" s="49"/>
      <c r="X58" s="49"/>
    </row>
    <row r="59" ht="30" customHeight="1" spans="9:11">
      <c r="I59" s="31"/>
      <c r="K59" s="56"/>
    </row>
  </sheetData>
  <sheetProtection password="DEFC" sheet="1" objects="1"/>
  <mergeCells count="18">
    <mergeCell ref="A1:L1"/>
    <mergeCell ref="H2:I2"/>
    <mergeCell ref="J2:K2"/>
    <mergeCell ref="B4:L4"/>
    <mergeCell ref="A5:B5"/>
    <mergeCell ref="A7:C7"/>
    <mergeCell ref="A8:L8"/>
    <mergeCell ref="A9:B9"/>
    <mergeCell ref="A15:B15"/>
    <mergeCell ref="A47:B47"/>
    <mergeCell ref="A52:C52"/>
    <mergeCell ref="A2:A3"/>
    <mergeCell ref="B2:B3"/>
    <mergeCell ref="C2:C3"/>
    <mergeCell ref="D2:D3"/>
    <mergeCell ref="E2:E3"/>
    <mergeCell ref="F2:F3"/>
    <mergeCell ref="G2:G3"/>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rangeList sheetStid="2" master="">
    <arrUserId title="区域1" rangeCreator="" othersAccessPermission="edit"/>
  </rangeList>
  <rangeList sheetStid="1"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工程量清单说明</vt:lpstr>
      <vt:lpstr>投标报价汇总表</vt:lpstr>
      <vt:lpstr>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魏利芳</cp:lastModifiedBy>
  <dcterms:created xsi:type="dcterms:W3CDTF">2023-10-21T02:13:00Z</dcterms:created>
  <dcterms:modified xsi:type="dcterms:W3CDTF">2023-10-31T01:25:20Z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AB0DB8DE926F4B078AC49F60E58750E2_13</vt:lpwstr>
  </property>
  <property fmtid="{D5CDD505-2E9C-101B-9397-08002B2CF9AE}" pid="3" name="KSOProductBuildVer">
    <vt:lpwstr>2052-11.1.0.14036</vt:lpwstr>
  </property>
</Properties>
</file>